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使い方" sheetId="1" state="visible" r:id="rId1"/>
    <sheet name="点検" sheetId="2" state="visible" r:id="rId2"/>
    <sheet name="集計" sheetId="3" state="visible" r:id="rId3"/>
  </sheets>
  <definedNames>
    <definedName name="_xlnm._FilterDatabase" localSheetId="1" hidden="1">'点検'!$A$4:$O$49</definedName>
  </definedNames>
  <calcPr calcId="124519" fullCalcOnLoad="1"/>
</workbook>
</file>

<file path=xl/styles.xml><?xml version="1.0" encoding="utf-8"?>
<styleSheet xmlns="http://schemas.openxmlformats.org/spreadsheetml/2006/main">
  <numFmts count="1">
    <numFmt numFmtId="164" formatCode="yyyy/mm/dd"/>
  </numFmts>
  <fonts count="10">
    <font>
      <name val="Calibri"/>
      <family val="2"/>
      <color theme="1"/>
      <sz val="11"/>
      <scheme val="minor"/>
    </font>
    <font>
      <b val="1"/>
      <color rgb="000B5FA5"/>
      <sz val="16"/>
    </font>
    <font>
      <color rgb="007A8794"/>
      <sz val="9"/>
    </font>
    <font>
      <b val="1"/>
      <sz val="12"/>
    </font>
    <font>
      <b val="1"/>
      <color rgb="000B5FA5"/>
      <sz val="13"/>
    </font>
    <font>
      <color rgb="0044546B"/>
      <sz val="9"/>
    </font>
    <font>
      <b val="1"/>
      <color rgb="00FFFFFF"/>
      <sz val="10"/>
    </font>
    <font>
      <b val="1"/>
      <color rgb="000B5FA5"/>
      <sz val="14"/>
    </font>
    <font>
      <b val="1"/>
    </font>
    <font>
      <color rgb="0044546B"/>
      <sz val="10"/>
    </font>
  </fonts>
  <fills count="4">
    <fill>
      <patternFill/>
    </fill>
    <fill>
      <patternFill patternType="gray125"/>
    </fill>
    <fill>
      <patternFill patternType="solid">
        <fgColor rgb="000B5FA5"/>
      </patternFill>
    </fill>
    <fill>
      <patternFill patternType="solid">
        <fgColor rgb="00FFF9E6"/>
      </patternFill>
    </fill>
  </fills>
  <borders count="2">
    <border>
      <left/>
      <right/>
      <top/>
      <bottom/>
      <diagonal/>
    </border>
    <border>
      <left style="thin">
        <color rgb="00C9D5DF"/>
      </left>
      <right style="thin">
        <color rgb="00C9D5DF"/>
      </right>
      <top style="thin">
        <color rgb="00C9D5DF"/>
      </top>
      <bottom style="thin">
        <color rgb="00C9D5DF"/>
      </bottom>
    </border>
  </borders>
  <cellStyleXfs count="1">
    <xf numFmtId="0" fontId="0" fillId="0" borderId="0"/>
  </cellStyleXfs>
  <cellXfs count="18">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4" fillId="0" borderId="0" pivotButton="0" quotePrefix="0" xfId="0"/>
    <xf numFmtId="0" fontId="5" fillId="0" borderId="0" pivotButton="0" quotePrefix="0" xfId="0"/>
    <xf numFmtId="0" fontId="6" fillId="2" borderId="1" applyAlignment="1" pivotButton="0" quotePrefix="0" xfId="0">
      <alignment horizontal="center" vertical="top" wrapText="1"/>
    </xf>
    <xf numFmtId="0" fontId="0" fillId="0" borderId="1" applyAlignment="1" pivotButton="0" quotePrefix="0" xfId="0">
      <alignment vertical="top" wrapText="1"/>
    </xf>
    <xf numFmtId="0" fontId="0" fillId="0" borderId="1" applyAlignment="1" pivotButton="0" quotePrefix="0" xfId="0">
      <alignment horizontal="center" vertical="top" wrapText="1"/>
    </xf>
    <xf numFmtId="0" fontId="0" fillId="3" borderId="1" applyAlignment="1" pivotButton="0" quotePrefix="0" xfId="0">
      <alignment horizontal="center" vertical="top" wrapText="1"/>
    </xf>
    <xf numFmtId="0" fontId="0" fillId="3" borderId="1" pivotButton="0" quotePrefix="0" xfId="0"/>
    <xf numFmtId="164" fontId="0" fillId="3" borderId="1" pivotButton="0" quotePrefix="0" xfId="0"/>
    <xf numFmtId="0" fontId="0" fillId="0" borderId="0" applyAlignment="1" pivotButton="0" quotePrefix="0" xfId="0">
      <alignment horizontal="center" vertical="top" wrapText="1"/>
    </xf>
    <xf numFmtId="0" fontId="7" fillId="0" borderId="0" pivotButton="0" quotePrefix="0" xfId="0"/>
    <xf numFmtId="0" fontId="0" fillId="0" borderId="1" pivotButton="0" quotePrefix="0" xfId="0"/>
    <xf numFmtId="0" fontId="8" fillId="0" borderId="0" pivotButton="0" quotePrefix="0" xfId="0"/>
    <xf numFmtId="0" fontId="9" fillId="0" borderId="0" applyAlignment="1" pivotButton="0" quotePrefix="0" xfId="0">
      <alignment wrapText="1"/>
    </xf>
  </cellXfs>
  <cellStyles count="1">
    <cellStyle name="Normal" xfId="0" builtinId="0" hidden="0"/>
  </cellStyles>
  <dxfs count="7">
    <dxf>
      <font>
        <b val="1"/>
        <color rgb="009C1C10"/>
      </font>
      <fill>
        <patternFill patternType="solid">
          <fgColor rgb="00F4C7C3"/>
        </patternFill>
      </fill>
    </dxf>
    <dxf>
      <font>
        <color rgb="008A4B00"/>
      </font>
      <fill>
        <patternFill patternType="solid">
          <fgColor rgb="00FCE4C4"/>
        </patternFill>
      </fill>
    </dxf>
    <dxf>
      <font>
        <color rgb="006B5A00"/>
      </font>
      <fill>
        <patternFill patternType="solid">
          <fgColor rgb="00FFF2B3"/>
        </patternFill>
      </fill>
    </dxf>
    <dxf>
      <font>
        <color rgb="001E6B35"/>
      </font>
      <fill>
        <patternFill patternType="solid">
          <fgColor rgb="00D4EDDA"/>
        </patternFill>
      </fill>
    </dxf>
    <dxf>
      <font>
        <color rgb="006B7985"/>
      </font>
      <fill>
        <patternFill patternType="solid">
          <fgColor rgb="00EDEFF2"/>
        </patternFill>
      </fill>
    </dxf>
    <dxf>
      <font>
        <color rgb="008A8A8A"/>
      </font>
      <fill>
        <patternFill patternType="solid">
          <fgColor rgb="00F2F2F2"/>
        </patternFill>
      </fill>
    </dxf>
    <dxf>
      <font>
        <color rgb="009C1C10"/>
      </font>
      <fill>
        <patternFill patternType="solid">
          <fgColor rgb="00F4C7C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8"/>
  <sheetViews>
    <sheetView workbookViewId="0">
      <selection activeCell="A1" sqref="A1"/>
    </sheetView>
  </sheetViews>
  <sheetFormatPr baseColWidth="8" defaultRowHeight="15"/>
  <cols>
    <col width="120" customWidth="1" min="1" max="1"/>
  </cols>
  <sheetData>
    <row r="1">
      <c r="A1" s="1" t="inlineStr">
        <is>
          <t>国の注意喚起 対応点検表（2026年10月版）入力用</t>
        </is>
      </c>
    </row>
    <row r="2">
      <c r="A2" s="2" t="inlineStr">
        <is>
          <t>v1.1　2026/10/21　合同会社SecuROI　www.securoi.com</t>
        </is>
      </c>
    </row>
    <row r="3">
      <c r="A3" s="3" t="inlineStr"/>
    </row>
    <row r="4">
      <c r="A4" s="4" t="inlineStr">
        <is>
          <t>この表でできること</t>
        </is>
      </c>
    </row>
    <row r="5">
      <c r="A5" s="3" t="inlineStr">
        <is>
          <t>2026年10月7〜9日に8つの機関が求めた対策を17項目に整理し、項目ごとに「確かめる問い・担当・確かめ方の例・判断の目安」を付けた表です。</t>
        </is>
      </c>
    </row>
    <row r="6">
      <c r="A6" s="3" t="inlineStr">
        <is>
          <t>「点検」シートの「結果」列を選ぶと、優先度と、その根拠の一言が自動で出ます。「集計」シートは、そのまま経営への報告に使えます。</t>
        </is>
      </c>
    </row>
    <row r="7">
      <c r="A7" s="3" t="inlineStr"/>
    </row>
    <row r="8">
      <c r="A8" s="4" t="inlineStr">
        <is>
          <t>使い方（4つ）</t>
        </is>
      </c>
    </row>
    <row r="9">
      <c r="A9" s="3" t="inlineStr">
        <is>
          <t>1. 「点検」シートの黄色の列（結果・対応する人・期限・メモ）だけを入力します。</t>
        </is>
      </c>
    </row>
    <row r="10">
      <c r="A10" s="3" t="inlineStr">
        <is>
          <t>2. 結果は「できている／一部／できていない・不明／該当なし」から選びます。問いは「できている」が望ましい状態になるように書いています。</t>
        </is>
      </c>
    </row>
    <row r="11">
      <c r="A11" s="3" t="inlineStr">
        <is>
          <t>3. 分からないときは「できていない・不明」を選びます。把握できていないこと自体が、確かめるべき穴だからです。</t>
        </is>
      </c>
    </row>
    <row r="12">
      <c r="A12" s="3" t="inlineStr">
        <is>
          <t>4. C の1番（痕跡）で説明できないファイルや操作が見つかったら、この表を止めて、被害への対応（封じ込め、個人情報保護委員会への報告、JPCERT/CC・警察への相談）に移ってください。</t>
        </is>
      </c>
    </row>
    <row r="13">
      <c r="A13" s="3" t="inlineStr"/>
    </row>
    <row r="14">
      <c r="A14" s="4" t="inlineStr">
        <is>
          <t>優先度の決め方（式で決まります。人の判断は入りません）</t>
        </is>
      </c>
    </row>
    <row r="15">
      <c r="A15" s="3" t="inlineStr">
        <is>
          <t>・1 最優先＝「起点の領域」で、結果が「できていない・不明」。</t>
        </is>
      </c>
    </row>
    <row r="16">
      <c r="A16" s="3" t="inlineStr">
        <is>
          <t>・2 優先＝「起点の領域」で「一部」、またはそれ以外の項目で「できていない・不明」。</t>
        </is>
      </c>
    </row>
    <row r="17">
      <c r="A17" s="3" t="inlineStr">
        <is>
          <t>・3 計画＝それ以外の項目で「一部」。</t>
        </is>
      </c>
    </row>
    <row r="18">
      <c r="A18" s="3" t="inlineStr">
        <is>
          <t>・済＝「できている」。次に注意喚起が出たときに、同じ問いで確かめ直します。</t>
        </is>
      </c>
    </row>
    <row r="19">
      <c r="A19" s="3" t="inlineStr">
        <is>
          <t>・根拠の一言には、その項目を求めた機関の数（8機関中）を添えます。推定の数字（被害の確率など）は使いません。</t>
        </is>
      </c>
    </row>
    <row r="20">
      <c r="A20" s="3" t="inlineStr">
        <is>
          <t>「起点の領域」＝A 入口・B アカウントと権限・C の1番（痕跡）。IPA の注意喚起（2026年10月）は、公表事例の傾向から「外部公開しているアプリケーションやサービスの侵害、アカウントの侵害が起点となっていることがうかがえます」としています。</t>
        </is>
      </c>
    </row>
    <row r="21">
      <c r="A21" s="3" t="inlineStr"/>
    </row>
    <row r="22">
      <c r="A22" s="4" t="inlineStr">
        <is>
          <t>注意</t>
        </is>
      </c>
    </row>
    <row r="23">
      <c r="A23" s="3" t="inlineStr">
        <is>
          <t>・「確かめ方の例」は、特定の製品名を出さず種類で書いています。公的機関の資料（IPA・JPCERT/CC・JVN・米 CISA・OWASP）は名前で示します。</t>
        </is>
      </c>
    </row>
    <row r="24">
      <c r="A24" s="3" t="inlineStr">
        <is>
          <t>・調べるのは自社の資産だけにしてください。委託先・クラウド事業者の資産を調べるときは、契約と規約を先に確かめてください。</t>
        </is>
      </c>
    </row>
    <row r="25">
      <c r="A25" s="3" t="inlineStr">
        <is>
          <t>・本番環境で試す確認は、影響を先に確かめ、できれば検証環境で行ってください。</t>
        </is>
      </c>
    </row>
    <row r="26">
      <c r="A26" s="3" t="inlineStr">
        <is>
          <t>・17項目の項目立てと「言及機関数」は、8機関の文書を横断した公開まとめ（piyolog・2026年10月11日）に拠ります。2026年10月14日に公開した点検表（PDF）と同じ数です。当社が各機関の原文と照合すると、17項目のうち6項目で機関数が1〜2違います（合計は piyolog 58・当社 59）。</t>
        </is>
      </c>
    </row>
    <row r="27">
      <c r="A27" s="3" t="inlineStr">
        <is>
          <t>・「問いの出所」列＝機関の原文（機関の文書にほぼそのままある）／機関の報告から派生（機関の文書・報告から当社が問いの形に降ろした）／当社の追加（機関の文書に無い当社の問い）。</t>
        </is>
      </c>
    </row>
    <row r="28">
      <c r="A28" s="3" t="inlineStr">
        <is>
          <t>・この表は、各社の対策の良し悪しを判定するものではありません。何から手を付けるかを決めるためのものです。</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49"/>
  <sheetViews>
    <sheetView workbookViewId="0">
      <pane xSplit="5" ySplit="4" topLeftCell="F5" activePane="bottomRight" state="frozen"/>
      <selection pane="topRight"/>
      <selection pane="bottomLeft"/>
      <selection pane="bottomRight" activeCell="A1" sqref="A1"/>
    </sheetView>
  </sheetViews>
  <sheetFormatPr baseColWidth="8" defaultRowHeight="15"/>
  <cols>
    <col width="16" customWidth="1" min="1" max="1"/>
    <col width="5" customWidth="1" min="2" max="2"/>
    <col width="22" customWidth="1" min="3" max="3"/>
    <col width="7" customWidth="1" min="4" max="4"/>
    <col width="40" customWidth="1" min="5" max="5"/>
    <col width="12" customWidth="1" min="6" max="6"/>
    <col width="48" customWidth="1" min="7" max="7"/>
    <col width="40" customWidth="1" min="8" max="8"/>
    <col width="10" customWidth="1" min="9" max="9"/>
    <col width="11" customWidth="1" min="10" max="10"/>
    <col width="44" customWidth="1" min="11" max="11"/>
    <col width="12" customWidth="1" min="12" max="12"/>
    <col width="11" customWidth="1" min="13" max="13"/>
    <col width="24" customWidth="1" min="14" max="14"/>
    <col width="13" customWidth="1" min="15" max="15"/>
    <col hidden="1" width="6" customWidth="1" min="16" max="16"/>
  </cols>
  <sheetData>
    <row r="1">
      <c r="A1" s="5" t="inlineStr">
        <is>
          <t>国の注意喚起 対応点検表（2026年10月版）入力用　v1.1　2026/10/21</t>
        </is>
      </c>
    </row>
    <row r="2">
      <c r="A2" s="6" t="inlineStr">
        <is>
          <t>黄色の列だけ入力します。結果を選ぶと、優先度と根拠が自動で出ます。分からないときは「できていない・不明」を選びます。</t>
        </is>
      </c>
    </row>
    <row r="4" ht="30" customHeight="1">
      <c r="A4" s="7" t="inlineStr">
        <is>
          <t>大項目</t>
        </is>
      </c>
      <c r="B4" s="7" t="inlineStr">
        <is>
          <t>#</t>
        </is>
      </c>
      <c r="C4" s="7" t="inlineStr">
        <is>
          <t>点検表の項目</t>
        </is>
      </c>
      <c r="D4" s="7" t="inlineStr">
        <is>
          <t>言及
機関数</t>
        </is>
      </c>
      <c r="E4" s="7" t="inlineStr">
        <is>
          <t>確かめる問い</t>
        </is>
      </c>
      <c r="F4" s="7" t="inlineStr">
        <is>
          <t>担当</t>
        </is>
      </c>
      <c r="G4" s="7" t="inlineStr">
        <is>
          <t>確かめ方の例</t>
        </is>
      </c>
      <c r="H4" s="7" t="inlineStr">
        <is>
          <t>判断の目安</t>
        </is>
      </c>
      <c r="I4" s="7" t="inlineStr">
        <is>
          <t>結果</t>
        </is>
      </c>
      <c r="J4" s="7" t="inlineStr">
        <is>
          <t>優先度</t>
        </is>
      </c>
      <c r="K4" s="7" t="inlineStr">
        <is>
          <t>優先度の根拠（経営向けの一言）</t>
        </is>
      </c>
      <c r="L4" s="7" t="inlineStr">
        <is>
          <t>対応する人</t>
        </is>
      </c>
      <c r="M4" s="7" t="inlineStr">
        <is>
          <t>期限</t>
        </is>
      </c>
      <c r="N4" s="7" t="inlineStr">
        <is>
          <t>メモ</t>
        </is>
      </c>
      <c r="O4" s="7" t="inlineStr">
        <is>
          <t>問いの出所</t>
        </is>
      </c>
      <c r="P4" s="7" t="inlineStr">
        <is>
          <t>起点</t>
        </is>
      </c>
    </row>
    <row r="5">
      <c r="A5" s="8" t="inlineStr">
        <is>
          <t>A 入口（外から届くもの）</t>
        </is>
      </c>
      <c r="B5" s="9" t="n">
        <v>3</v>
      </c>
      <c r="C5" s="8" t="inlineStr">
        <is>
          <t>外部への公開範囲を見直す</t>
        </is>
      </c>
      <c r="D5" s="9" t="n">
        <v>2</v>
      </c>
      <c r="E5" s="8" t="inlineStr">
        <is>
          <t>自社のドメインにぶら下がるホスト名（サブドメイン）を、すべて把握している</t>
        </is>
      </c>
      <c r="F5" s="9" t="inlineStr">
        <is>
          <t>情シス</t>
        </is>
      </c>
      <c r="G5" s="8" t="inlineStr">
        <is>
          <t>証明書の公開記録（Certificate Transparency）を検索できる無料のサービスで自社ドメインを調べ、DNS の登録内容と合わせて、資産の台帳と突き合わせる</t>
        </is>
      </c>
      <c r="H5" s="8" t="inlineStr">
        <is>
          <t>台帳に無いホスト名が出たら、持ち主を特定する。不要なら止める。持ち主が分からないものがあれば「できていない・不明」</t>
        </is>
      </c>
      <c r="I5" s="10" t="n"/>
      <c r="J5" s="9">
        <f>IF(I5="","未回答",IF(I5="該当なし","対象外",IF(I5="できている","済",IF(P5&lt;&gt;"",IF(I5="一部","2 優先","1 最優先"),IF(I5="一部","3 計画","2 優先")))))</f>
        <v/>
      </c>
      <c r="K5" s="8">
        <f>IF(AND(J5="1 最優先",P5="痕跡"),"侵害が既に起きているかを確認できていない。被害への対応に切り替えるかの判断が要る（"&amp;D5&amp;"機関が要求）",IF(AND(J5="1 最優先",P5="アカウント"),"アカウントの扱いが確認できていない。今回の事案の起点とされた領域（"&amp;D5&amp;"機関が要求）",IF(J5="1 最優先","外から直接届く入口が確認できていない。今回の事案の起点とされた領域（"&amp;D5&amp;"機関が要求）",IF(AND(J5="2 優先",P5&lt;&gt;""),"起点とされた領域で、一部しか確認できていない。残りを特定して埋める（"&amp;D5&amp;"機関が要求）",IF(AND(J5="2 優先",LEFT(A5,1)="E"),"経営の判断と、社外との連携が整っていない（"&amp;D5&amp;"機関が要求）",IF(J5="2 優先","入口を破られたときの被害を小さくする備えが、確認できていない（"&amp;D5&amp;"機関が要求）",IF(J5="3 計画","備えの一部はある。次の見直しの計画に入れる",IF(J5="済","次に注意喚起が出たとき、同じ問いで確かめ直す",IF(J5="対象外","この会社には当てはまらない","")))))))))</f>
        <v/>
      </c>
      <c r="L5" s="11" t="n"/>
      <c r="M5" s="12" t="n"/>
      <c r="N5" s="11" t="n"/>
      <c r="O5" s="9" t="inlineStr">
        <is>
          <t>機関の報告から派生</t>
        </is>
      </c>
      <c r="P5" s="13" t="inlineStr">
        <is>
          <t>入口</t>
        </is>
      </c>
    </row>
    <row r="6">
      <c r="A6" s="8" t="inlineStr">
        <is>
          <t>A 入口（外から届くもの）</t>
        </is>
      </c>
      <c r="B6" s="9" t="n">
        <v>3</v>
      </c>
      <c r="C6" s="8" t="inlineStr">
        <is>
          <t>外部への公開範囲を見直す</t>
        </is>
      </c>
      <c r="D6" s="9" t="n">
        <v>2</v>
      </c>
      <c r="E6" s="8" t="inlineStr">
        <is>
          <t>インターネットから見えるポートとサービスを把握している</t>
        </is>
      </c>
      <c r="F6" s="9" t="inlineStr">
        <is>
          <t>情シス</t>
        </is>
      </c>
      <c r="G6" s="8" t="inlineStr">
        <is>
          <t>インターネット上の機器を検索できるサービスで、自社の IP アドレスとドメインを検索する（検索だけで、自社の機器に通信は送らない）</t>
        </is>
      </c>
      <c r="H6" s="8" t="inlineStr">
        <is>
          <t>管理画面・リモート接続（RDP・SSH）・データベースが見えていたら、公開を止めるか接続元を絞る（JPCERT/CC も管理機能の公開停止を求めている）</t>
        </is>
      </c>
      <c r="I6" s="10" t="n"/>
      <c r="J6" s="9">
        <f>IF(I6="","未回答",IF(I6="該当なし","対象外",IF(I6="できている","済",IF(P6&lt;&gt;"",IF(I6="一部","2 優先","1 最優先"),IF(I6="一部","3 計画","2 優先")))))</f>
        <v/>
      </c>
      <c r="K6" s="8">
        <f>IF(AND(J6="1 最優先",P6="痕跡"),"侵害が既に起きているかを確認できていない。被害への対応に切り替えるかの判断が要る（"&amp;D6&amp;"機関が要求）",IF(AND(J6="1 最優先",P6="アカウント"),"アカウントの扱いが確認できていない。今回の事案の起点とされた領域（"&amp;D6&amp;"機関が要求）",IF(J6="1 最優先","外から直接届く入口が確認できていない。今回の事案の起点とされた領域（"&amp;D6&amp;"機関が要求）",IF(AND(J6="2 優先",P6&lt;&gt;""),"起点とされた領域で、一部しか確認できていない。残りを特定して埋める（"&amp;D6&amp;"機関が要求）",IF(AND(J6="2 優先",LEFT(A6,1)="E"),"経営の判断と、社外との連携が整っていない（"&amp;D6&amp;"機関が要求）",IF(J6="2 優先","入口を破られたときの被害を小さくする備えが、確認できていない（"&amp;D6&amp;"機関が要求）",IF(J6="3 計画","備えの一部はある。次の見直しの計画に入れる",IF(J6="済","次に注意喚起が出たとき、同じ問いで確かめ直す",IF(J6="対象外","この会社には当てはまらない","")))))))))</f>
        <v/>
      </c>
      <c r="L6" s="11" t="n"/>
      <c r="M6" s="12" t="n"/>
      <c r="N6" s="11" t="n"/>
      <c r="O6" s="9" t="inlineStr">
        <is>
          <t>機関の原文</t>
        </is>
      </c>
      <c r="P6" s="13" t="inlineStr">
        <is>
          <t>入口</t>
        </is>
      </c>
    </row>
    <row r="7">
      <c r="A7" s="8" t="inlineStr">
        <is>
          <t>A 入口（外から届くもの）</t>
        </is>
      </c>
      <c r="B7" s="9" t="n">
        <v>3</v>
      </c>
      <c r="C7" s="8" t="inlineStr">
        <is>
          <t>外部への公開範囲を見直す</t>
        </is>
      </c>
      <c r="D7" s="9" t="n">
        <v>2</v>
      </c>
      <c r="E7" s="8" t="inlineStr">
        <is>
          <t>クラウド上の保存領域に、意図しない公開設定が無い</t>
        </is>
      </c>
      <c r="F7" s="9" t="inlineStr">
        <is>
          <t>情シス</t>
        </is>
      </c>
      <c r="G7" s="8" t="inlineStr">
        <is>
          <t>利用しているクラウドの管理画面で、保存領域ごとの公開設定（誰でも読める・匿名で読める状態か）を一覧する</t>
        </is>
      </c>
      <c r="H7" s="8" t="inlineStr">
        <is>
          <t>公開する理由を説明できないものは非公開にする（統括室の注意喚起も保存領域の公開設定の確認を求めている）</t>
        </is>
      </c>
      <c r="I7" s="10" t="n"/>
      <c r="J7" s="9">
        <f>IF(I7="","未回答",IF(I7="該当なし","対象外",IF(I7="できている","済",IF(P7&lt;&gt;"",IF(I7="一部","2 優先","1 最優先"),IF(I7="一部","3 計画","2 優先")))))</f>
        <v/>
      </c>
      <c r="K7" s="8">
        <f>IF(AND(J7="1 最優先",P7="痕跡"),"侵害が既に起きているかを確認できていない。被害への対応に切り替えるかの判断が要る（"&amp;D7&amp;"機関が要求）",IF(AND(J7="1 最優先",P7="アカウント"),"アカウントの扱いが確認できていない。今回の事案の起点とされた領域（"&amp;D7&amp;"機関が要求）",IF(J7="1 最優先","外から直接届く入口が確認できていない。今回の事案の起点とされた領域（"&amp;D7&amp;"機関が要求）",IF(AND(J7="2 優先",P7&lt;&gt;""),"起点とされた領域で、一部しか確認できていない。残りを特定して埋める（"&amp;D7&amp;"機関が要求）",IF(AND(J7="2 優先",LEFT(A7,1)="E"),"経営の判断と、社外との連携が整っていない（"&amp;D7&amp;"機関が要求）",IF(J7="2 優先","入口を破られたときの被害を小さくする備えが、確認できていない（"&amp;D7&amp;"機関が要求）",IF(J7="3 計画","備えの一部はある。次の見直しの計画に入れる",IF(J7="済","次に注意喚起が出たとき、同じ問いで確かめ直す",IF(J7="対象外","この会社には当てはまらない","")))))))))</f>
        <v/>
      </c>
      <c r="L7" s="11" t="n"/>
      <c r="M7" s="12" t="n"/>
      <c r="N7" s="11" t="n"/>
      <c r="O7" s="9" t="inlineStr">
        <is>
          <t>機関の原文</t>
        </is>
      </c>
      <c r="P7" s="13" t="inlineStr">
        <is>
          <t>入口</t>
        </is>
      </c>
    </row>
    <row r="8">
      <c r="A8" s="8" t="inlineStr">
        <is>
          <t>A 入口（外から届くもの）</t>
        </is>
      </c>
      <c r="B8" s="9" t="n">
        <v>3</v>
      </c>
      <c r="C8" s="8" t="inlineStr">
        <is>
          <t>外部への公開範囲を見直す</t>
        </is>
      </c>
      <c r="D8" s="9" t="n">
        <v>2</v>
      </c>
      <c r="E8" s="8" t="inlineStr">
        <is>
          <t>業務で使っている外部サービス（クラウド・VPN サービスなど）を、部署単位まで洗い出している</t>
        </is>
      </c>
      <c r="F8" s="9" t="inlineStr">
        <is>
          <t>情シス／調達</t>
        </is>
      </c>
      <c r="G8" s="8" t="inlineStr">
        <is>
          <t>シングルサインオンの接続先、経費精算・請求書のサービス名、ブラウザの拡張の管理画面から集める（IPA の点検項目）</t>
        </is>
      </c>
      <c r="H8" s="8" t="inlineStr">
        <is>
          <t>管理者が決まっていないサービスは、決まるまで「できていない・不明」</t>
        </is>
      </c>
      <c r="I8" s="10" t="n"/>
      <c r="J8" s="9">
        <f>IF(I8="","未回答",IF(I8="該当なし","対象外",IF(I8="できている","済",IF(P8&lt;&gt;"",IF(I8="一部","2 優先","1 最優先"),IF(I8="一部","3 計画","2 優先")))))</f>
        <v/>
      </c>
      <c r="K8" s="8">
        <f>IF(AND(J8="1 最優先",P8="痕跡"),"侵害が既に起きているかを確認できていない。被害への対応に切り替えるかの判断が要る（"&amp;D8&amp;"機関が要求）",IF(AND(J8="1 最優先",P8="アカウント"),"アカウントの扱いが確認できていない。今回の事案の起点とされた領域（"&amp;D8&amp;"機関が要求）",IF(J8="1 最優先","外から直接届く入口が確認できていない。今回の事案の起点とされた領域（"&amp;D8&amp;"機関が要求）",IF(AND(J8="2 優先",P8&lt;&gt;""),"起点とされた領域で、一部しか確認できていない。残りを特定して埋める（"&amp;D8&amp;"機関が要求）",IF(AND(J8="2 優先",LEFT(A8,1)="E"),"経営の判断と、社外との連携が整っていない（"&amp;D8&amp;"機関が要求）",IF(J8="2 優先","入口を破られたときの被害を小さくする備えが、確認できていない（"&amp;D8&amp;"機関が要求）",IF(J8="3 計画","備えの一部はある。次の見直しの計画に入れる",IF(J8="済","次に注意喚起が出たとき、同じ問いで確かめ直す",IF(J8="対象外","この会社には当てはまらない","")))))))))</f>
        <v/>
      </c>
      <c r="L8" s="11" t="n"/>
      <c r="M8" s="12" t="n"/>
      <c r="N8" s="11" t="n"/>
      <c r="O8" s="9" t="inlineStr">
        <is>
          <t>機関の原文</t>
        </is>
      </c>
      <c r="P8" s="13" t="inlineStr">
        <is>
          <t>入口</t>
        </is>
      </c>
    </row>
    <row r="9">
      <c r="A9" s="8" t="inlineStr">
        <is>
          <t>A 入口（外から届くもの）</t>
        </is>
      </c>
      <c r="B9" s="9" t="n">
        <v>4</v>
      </c>
      <c r="C9" s="8" t="inlineStr">
        <is>
          <t>API の管理状況やアクセス制御を見直す</t>
        </is>
      </c>
      <c r="D9" s="9" t="n">
        <v>3</v>
      </c>
      <c r="E9" s="8" t="inlineStr">
        <is>
          <t>社外に公開している API の一覧があり、最後に更新した日が分かる</t>
        </is>
      </c>
      <c r="F9" s="9" t="inlineStr">
        <is>
          <t>開発・運用</t>
        </is>
      </c>
      <c r="G9" s="8" t="inlineStr">
        <is>
          <t>スマートフォンアプリと Web 画面が呼ぶ通信先を、ブラウザの開発者ツールや API ゲートウェイの設定から書き出す</t>
        </is>
      </c>
      <c r="H9" s="8" t="inlineStr">
        <is>
          <t>一覧に無い API が見つかったら「できていない・不明」。旧版・使っていない API は止める</t>
        </is>
      </c>
      <c r="I9" s="10" t="n"/>
      <c r="J9" s="9">
        <f>IF(I9="","未回答",IF(I9="該当なし","対象外",IF(I9="できている","済",IF(P9&lt;&gt;"",IF(I9="一部","2 優先","1 最優先"),IF(I9="一部","3 計画","2 優先")))))</f>
        <v/>
      </c>
      <c r="K9" s="8">
        <f>IF(AND(J9="1 最優先",P9="痕跡"),"侵害が既に起きているかを確認できていない。被害への対応に切り替えるかの判断が要る（"&amp;D9&amp;"機関が要求）",IF(AND(J9="1 最優先",P9="アカウント"),"アカウントの扱いが確認できていない。今回の事案の起点とされた領域（"&amp;D9&amp;"機関が要求）",IF(J9="1 最優先","外から直接届く入口が確認できていない。今回の事案の起点とされた領域（"&amp;D9&amp;"機関が要求）",IF(AND(J9="2 優先",P9&lt;&gt;""),"起点とされた領域で、一部しか確認できていない。残りを特定して埋める（"&amp;D9&amp;"機関が要求）",IF(AND(J9="2 優先",LEFT(A9,1)="E"),"経営の判断と、社外との連携が整っていない（"&amp;D9&amp;"機関が要求）",IF(J9="2 優先","入口を破られたときの被害を小さくする備えが、確認できていない（"&amp;D9&amp;"機関が要求）",IF(J9="3 計画","備えの一部はある。次の見直しの計画に入れる",IF(J9="済","次に注意喚起が出たとき、同じ問いで確かめ直す",IF(J9="対象外","この会社には当てはまらない","")))))))))</f>
        <v/>
      </c>
      <c r="L9" s="11" t="n"/>
      <c r="M9" s="12" t="n"/>
      <c r="N9" s="11" t="n"/>
      <c r="O9" s="9" t="inlineStr">
        <is>
          <t>機関の報告から派生</t>
        </is>
      </c>
      <c r="P9" s="13" t="inlineStr">
        <is>
          <t>入口</t>
        </is>
      </c>
    </row>
    <row r="10">
      <c r="A10" s="8" t="inlineStr">
        <is>
          <t>A 入口（外から届くもの）</t>
        </is>
      </c>
      <c r="B10" s="9" t="n">
        <v>4</v>
      </c>
      <c r="C10" s="8" t="inlineStr">
        <is>
          <t>API の管理状況やアクセス制御を見直す</t>
        </is>
      </c>
      <c r="D10" s="9" t="n">
        <v>3</v>
      </c>
      <c r="E10" s="8" t="inlineStr">
        <is>
          <t>認証なしで呼べる API が無いと言える</t>
        </is>
      </c>
      <c r="F10" s="9" t="inlineStr">
        <is>
          <t>開発・運用</t>
        </is>
      </c>
      <c r="G10" s="8" t="inlineStr">
        <is>
          <t>検証環境で、認証情報を付けずに各 API へリクエストを送り、データが返らないことを確かめる（自社の API だけ。本番で試すときは影響を先に確認）</t>
        </is>
      </c>
      <c r="H10" s="8" t="inlineStr">
        <is>
          <t>データが返る API があれば最優先で塞ぐ（JPCERT/CC は、公開アプリを解析して API のエンドポイントやキーを特定する手口を報告している）</t>
        </is>
      </c>
      <c r="I10" s="10" t="n"/>
      <c r="J10" s="9">
        <f>IF(I10="","未回答",IF(I10="該当なし","対象外",IF(I10="できている","済",IF(P10&lt;&gt;"",IF(I10="一部","2 優先","1 最優先"),IF(I10="一部","3 計画","2 優先")))))</f>
        <v/>
      </c>
      <c r="K10" s="8">
        <f>IF(AND(J10="1 最優先",P10="痕跡"),"侵害が既に起きているかを確認できていない。被害への対応に切り替えるかの判断が要る（"&amp;D10&amp;"機関が要求）",IF(AND(J10="1 最優先",P10="アカウント"),"アカウントの扱いが確認できていない。今回の事案の起点とされた領域（"&amp;D10&amp;"機関が要求）",IF(J10="1 最優先","外から直接届く入口が確認できていない。今回の事案の起点とされた領域（"&amp;D10&amp;"機関が要求）",IF(AND(J10="2 優先",P10&lt;&gt;""),"起点とされた領域で、一部しか確認できていない。残りを特定して埋める（"&amp;D10&amp;"機関が要求）",IF(AND(J10="2 優先",LEFT(A10,1)="E"),"経営の判断と、社外との連携が整っていない（"&amp;D10&amp;"機関が要求）",IF(J10="2 優先","入口を破られたときの被害を小さくする備えが、確認できていない（"&amp;D10&amp;"機関が要求）",IF(J10="3 計画","備えの一部はある。次の見直しの計画に入れる",IF(J10="済","次に注意喚起が出たとき、同じ問いで確かめ直す",IF(J10="対象外","この会社には当てはまらない","")))))))))</f>
        <v/>
      </c>
      <c r="L10" s="11" t="n"/>
      <c r="M10" s="12" t="n"/>
      <c r="N10" s="11" t="n"/>
      <c r="O10" s="9" t="inlineStr">
        <is>
          <t>機関の報告から派生</t>
        </is>
      </c>
      <c r="P10" s="13" t="inlineStr">
        <is>
          <t>入口</t>
        </is>
      </c>
    </row>
    <row r="11">
      <c r="A11" s="8" t="inlineStr">
        <is>
          <t>A 入口（外から届くもの）</t>
        </is>
      </c>
      <c r="B11" s="9" t="n">
        <v>4</v>
      </c>
      <c r="C11" s="8" t="inlineStr">
        <is>
          <t>API の管理状況やアクセス制御を見直す</t>
        </is>
      </c>
      <c r="D11" s="9" t="n">
        <v>3</v>
      </c>
      <c r="E11" s="8" t="inlineStr">
        <is>
          <t>利用者 A の認証で、利用者 B のデータを取れない</t>
        </is>
      </c>
      <c r="F11" s="9" t="inlineStr">
        <is>
          <t>開発・運用</t>
        </is>
      </c>
      <c r="G11" s="8" t="inlineStr">
        <is>
          <t>利用者 A のトークンのまま、利用者 B の番号を指定してデータを要求し、拒否されることを確かめる（OWASP API Security Top 10 2023 の1番目「オブジェクトレベル認可の不備」）</t>
        </is>
      </c>
      <c r="H11" s="8" t="inlineStr">
        <is>
          <t>取れたら最優先で塞ぐ</t>
        </is>
      </c>
      <c r="I11" s="10" t="n"/>
      <c r="J11" s="9">
        <f>IF(I11="","未回答",IF(I11="該当なし","対象外",IF(I11="できている","済",IF(P11&lt;&gt;"",IF(I11="一部","2 優先","1 最優先"),IF(I11="一部","3 計画","2 優先")))))</f>
        <v/>
      </c>
      <c r="K11" s="8">
        <f>IF(AND(J11="1 最優先",P11="痕跡"),"侵害が既に起きているかを確認できていない。被害への対応に切り替えるかの判断が要る（"&amp;D11&amp;"機関が要求）",IF(AND(J11="1 最優先",P11="アカウント"),"アカウントの扱いが確認できていない。今回の事案の起点とされた領域（"&amp;D11&amp;"機関が要求）",IF(J11="1 最優先","外から直接届く入口が確認できていない。今回の事案の起点とされた領域（"&amp;D11&amp;"機関が要求）",IF(AND(J11="2 優先",P11&lt;&gt;""),"起点とされた領域で、一部しか確認できていない。残りを特定して埋める（"&amp;D11&amp;"機関が要求）",IF(AND(J11="2 優先",LEFT(A11,1)="E"),"経営の判断と、社外との連携が整っていない（"&amp;D11&amp;"機関が要求）",IF(J11="2 優先","入口を破られたときの被害を小さくする備えが、確認できていない（"&amp;D11&amp;"機関が要求）",IF(J11="3 計画","備えの一部はある。次の見直しの計画に入れる",IF(J11="済","次に注意喚起が出たとき、同じ問いで確かめ直す",IF(J11="対象外","この会社には当てはまらない","")))))))))</f>
        <v/>
      </c>
      <c r="L11" s="11" t="n"/>
      <c r="M11" s="12" t="n"/>
      <c r="N11" s="11" t="n"/>
      <c r="O11" s="9" t="inlineStr">
        <is>
          <t>機関の報告から派生</t>
        </is>
      </c>
      <c r="P11" s="13" t="inlineStr">
        <is>
          <t>入口</t>
        </is>
      </c>
    </row>
    <row r="12">
      <c r="A12" s="8" t="inlineStr">
        <is>
          <t>A 入口（外から届くもの）</t>
        </is>
      </c>
      <c r="B12" s="9" t="n">
        <v>4</v>
      </c>
      <c r="C12" s="8" t="inlineStr">
        <is>
          <t>API の管理状況やアクセス制御を見直す</t>
        </is>
      </c>
      <c r="D12" s="9" t="n">
        <v>3</v>
      </c>
      <c r="E12" s="8" t="inlineStr">
        <is>
          <t>アプリに埋め込んだキーで、管理用の操作（権限の変更・アカウントの作成）ができない</t>
        </is>
      </c>
      <c r="F12" s="9" t="inlineStr">
        <is>
          <t>開発・運用</t>
        </is>
      </c>
      <c r="G12" s="8" t="inlineStr">
        <is>
          <t>管理用の API が、一般利用者の認証やアプリ内のキーで呼べないかを検証環境で確かめる</t>
        </is>
      </c>
      <c r="H12" s="8" t="inlineStr">
        <is>
          <t>呼べたら最優先（JPCERT/CC が報告している「画面では実行できない内部 API への攻撃」）</t>
        </is>
      </c>
      <c r="I12" s="10" t="n"/>
      <c r="J12" s="9">
        <f>IF(I12="","未回答",IF(I12="該当なし","対象外",IF(I12="できている","済",IF(P12&lt;&gt;"",IF(I12="一部","2 優先","1 最優先"),IF(I12="一部","3 計画","2 優先")))))</f>
        <v/>
      </c>
      <c r="K12" s="8">
        <f>IF(AND(J12="1 最優先",P12="痕跡"),"侵害が既に起きているかを確認できていない。被害への対応に切り替えるかの判断が要る（"&amp;D12&amp;"機関が要求）",IF(AND(J12="1 最優先",P12="アカウント"),"アカウントの扱いが確認できていない。今回の事案の起点とされた領域（"&amp;D12&amp;"機関が要求）",IF(J12="1 最優先","外から直接届く入口が確認できていない。今回の事案の起点とされた領域（"&amp;D12&amp;"機関が要求）",IF(AND(J12="2 優先",P12&lt;&gt;""),"起点とされた領域で、一部しか確認できていない。残りを特定して埋める（"&amp;D12&amp;"機関が要求）",IF(AND(J12="2 優先",LEFT(A12,1)="E"),"経営の判断と、社外との連携が整っていない（"&amp;D12&amp;"機関が要求）",IF(J12="2 優先","入口を破られたときの被害を小さくする備えが、確認できていない（"&amp;D12&amp;"機関が要求）",IF(J12="3 計画","備えの一部はある。次の見直しの計画に入れる",IF(J12="済","次に注意喚起が出たとき、同じ問いで確かめ直す",IF(J12="対象外","この会社には当てはまらない","")))))))))</f>
        <v/>
      </c>
      <c r="L12" s="11" t="n"/>
      <c r="M12" s="12" t="n"/>
      <c r="N12" s="11" t="n"/>
      <c r="O12" s="9" t="inlineStr">
        <is>
          <t>機関の報告から派生</t>
        </is>
      </c>
      <c r="P12" s="13" t="inlineStr">
        <is>
          <t>入口</t>
        </is>
      </c>
    </row>
    <row r="13">
      <c r="A13" s="8" t="inlineStr">
        <is>
          <t>A 入口（外から届くもの）</t>
        </is>
      </c>
      <c r="B13" s="9" t="n">
        <v>4</v>
      </c>
      <c r="C13" s="8" t="inlineStr">
        <is>
          <t>API の管理状況やアクセス制御を見直す</t>
        </is>
      </c>
      <c r="D13" s="9" t="n">
        <v>3</v>
      </c>
      <c r="E13" s="8" t="inlineStr">
        <is>
          <t>退職者・終了した取引先の API キーやトークンを止めた記録がある</t>
        </is>
      </c>
      <c r="F13" s="9" t="inlineStr">
        <is>
          <t>開発・運用</t>
        </is>
      </c>
      <c r="G13" s="8" t="inlineStr">
        <is>
          <t>発行済みのキーの一覧と、退職者・契約終了先の一覧を突き合わせる</t>
        </is>
      </c>
      <c r="H13" s="8" t="inlineStr">
        <is>
          <t>止めていないキーがあれば止め、止めた日を記録する</t>
        </is>
      </c>
      <c r="I13" s="10" t="n"/>
      <c r="J13" s="9">
        <f>IF(I13="","未回答",IF(I13="該当なし","対象外",IF(I13="できている","済",IF(P13&lt;&gt;"",IF(I13="一部","2 優先","1 最優先"),IF(I13="一部","3 計画","2 優先")))))</f>
        <v/>
      </c>
      <c r="K13" s="8">
        <f>IF(AND(J13="1 最優先",P13="痕跡"),"侵害が既に起きているかを確認できていない。被害への対応に切り替えるかの判断が要る（"&amp;D13&amp;"機関が要求）",IF(AND(J13="1 最優先",P13="アカウント"),"アカウントの扱いが確認できていない。今回の事案の起点とされた領域（"&amp;D13&amp;"機関が要求）",IF(J13="1 最優先","外から直接届く入口が確認できていない。今回の事案の起点とされた領域（"&amp;D13&amp;"機関が要求）",IF(AND(J13="2 優先",P13&lt;&gt;""),"起点とされた領域で、一部しか確認できていない。残りを特定して埋める（"&amp;D13&amp;"機関が要求）",IF(AND(J13="2 優先",LEFT(A13,1)="E"),"経営の判断と、社外との連携が整っていない（"&amp;D13&amp;"機関が要求）",IF(J13="2 優先","入口を破られたときの被害を小さくする備えが、確認できていない（"&amp;D13&amp;"機関が要求）",IF(J13="3 計画","備えの一部はある。次の見直しの計画に入れる",IF(J13="済","次に注意喚起が出たとき、同じ問いで確かめ直す",IF(J13="対象外","この会社には当てはまらない","")))))))))</f>
        <v/>
      </c>
      <c r="L13" s="11" t="n"/>
      <c r="M13" s="12" t="n"/>
      <c r="N13" s="11" t="n"/>
      <c r="O13" s="9" t="inlineStr">
        <is>
          <t>当社の追加</t>
        </is>
      </c>
      <c r="P13" s="13" t="inlineStr">
        <is>
          <t>入口</t>
        </is>
      </c>
    </row>
    <row r="14">
      <c r="A14" s="8" t="inlineStr">
        <is>
          <t>A 入口（外から届くもの）</t>
        </is>
      </c>
      <c r="B14" s="9" t="n">
        <v>5</v>
      </c>
      <c r="C14" s="8" t="inlineStr">
        <is>
          <t>大量アクセスを制限する</t>
        </is>
      </c>
      <c r="D14" s="9" t="n">
        <v>2</v>
      </c>
      <c r="E14" s="8" t="inlineStr">
        <is>
          <t>1つの利用者・1つの IP アドレスからの回数に上限をかけている</t>
        </is>
      </c>
      <c r="F14" s="9" t="inlineStr">
        <is>
          <t>開発・運用</t>
        </is>
      </c>
      <c r="G14" s="8" t="inlineStr">
        <is>
          <t>WAF・API ゲートウェイ・ロードバランサの回数制限の設定を見る</t>
        </is>
      </c>
      <c r="H14" s="8" t="inlineStr">
        <is>
          <t>上限が無ければ「できていない・不明」</t>
        </is>
      </c>
      <c r="I14" s="10" t="n"/>
      <c r="J14" s="9">
        <f>IF(I14="","未回答",IF(I14="該当なし","対象外",IF(I14="できている","済",IF(P14&lt;&gt;"",IF(I14="一部","2 優先","1 最優先"),IF(I14="一部","3 計画","2 優先")))))</f>
        <v/>
      </c>
      <c r="K14" s="8">
        <f>IF(AND(J14="1 最優先",P14="痕跡"),"侵害が既に起きているかを確認できていない。被害への対応に切り替えるかの判断が要る（"&amp;D14&amp;"機関が要求）",IF(AND(J14="1 最優先",P14="アカウント"),"アカウントの扱いが確認できていない。今回の事案の起点とされた領域（"&amp;D14&amp;"機関が要求）",IF(J14="1 最優先","外から直接届く入口が確認できていない。今回の事案の起点とされた領域（"&amp;D14&amp;"機関が要求）",IF(AND(J14="2 優先",P14&lt;&gt;""),"起点とされた領域で、一部しか確認できていない。残りを特定して埋める（"&amp;D14&amp;"機関が要求）",IF(AND(J14="2 優先",LEFT(A14,1)="E"),"経営の判断と、社外との連携が整っていない（"&amp;D14&amp;"機関が要求）",IF(J14="2 優先","入口を破られたときの被害を小さくする備えが、確認できていない（"&amp;D14&amp;"機関が要求）",IF(J14="3 計画","備えの一部はある。次の見直しの計画に入れる",IF(J14="済","次に注意喚起が出たとき、同じ問いで確かめ直す",IF(J14="対象外","この会社には当てはまらない","")))))))))</f>
        <v/>
      </c>
      <c r="L14" s="11" t="n"/>
      <c r="M14" s="12" t="n"/>
      <c r="N14" s="11" t="n"/>
      <c r="O14" s="9" t="inlineStr">
        <is>
          <t>機関の原文</t>
        </is>
      </c>
      <c r="P14" s="13" t="inlineStr">
        <is>
          <t>入口</t>
        </is>
      </c>
    </row>
    <row r="15">
      <c r="A15" s="8" t="inlineStr">
        <is>
          <t>A 入口（外から届くもの）</t>
        </is>
      </c>
      <c r="B15" s="9" t="n">
        <v>5</v>
      </c>
      <c r="C15" s="8" t="inlineStr">
        <is>
          <t>大量アクセスを制限する</t>
        </is>
      </c>
      <c r="D15" s="9" t="n">
        <v>2</v>
      </c>
      <c r="E15" s="8" t="inlineStr">
        <is>
          <t>上限を超えたときに記録が残り、誰かが見る</t>
        </is>
      </c>
      <c r="F15" s="9" t="inlineStr">
        <is>
          <t>開発・運用</t>
        </is>
      </c>
      <c r="G15" s="8" t="inlineStr">
        <is>
          <t>上限を超えたときのログの出力先と、通知の届け先を確かめる</t>
        </is>
      </c>
      <c r="H15" s="8" t="inlineStr">
        <is>
          <t>記録はあるが誰も見ていなければ「一部」</t>
        </is>
      </c>
      <c r="I15" s="10" t="n"/>
      <c r="J15" s="9">
        <f>IF(I15="","未回答",IF(I15="該当なし","対象外",IF(I15="できている","済",IF(P15&lt;&gt;"",IF(I15="一部","2 優先","1 最優先"),IF(I15="一部","3 計画","2 優先")))))</f>
        <v/>
      </c>
      <c r="K15" s="8">
        <f>IF(AND(J15="1 最優先",P15="痕跡"),"侵害が既に起きているかを確認できていない。被害への対応に切り替えるかの判断が要る（"&amp;D15&amp;"機関が要求）",IF(AND(J15="1 最優先",P15="アカウント"),"アカウントの扱いが確認できていない。今回の事案の起点とされた領域（"&amp;D15&amp;"機関が要求）",IF(J15="1 最優先","外から直接届く入口が確認できていない。今回の事案の起点とされた領域（"&amp;D15&amp;"機関が要求）",IF(AND(J15="2 優先",P15&lt;&gt;""),"起点とされた領域で、一部しか確認できていない。残りを特定して埋める（"&amp;D15&amp;"機関が要求）",IF(AND(J15="2 優先",LEFT(A15,1)="E"),"経営の判断と、社外との連携が整っていない（"&amp;D15&amp;"機関が要求）",IF(J15="2 優先","入口を破られたときの被害を小さくする備えが、確認できていない（"&amp;D15&amp;"機関が要求）",IF(J15="3 計画","備えの一部はある。次の見直しの計画に入れる",IF(J15="済","次に注意喚起が出たとき、同じ問いで確かめ直す",IF(J15="対象外","この会社には当てはまらない","")))))))))</f>
        <v/>
      </c>
      <c r="L15" s="11" t="n"/>
      <c r="M15" s="12" t="n"/>
      <c r="N15" s="11" t="n"/>
      <c r="O15" s="9" t="inlineStr">
        <is>
          <t>当社の追加</t>
        </is>
      </c>
      <c r="P15" s="13" t="inlineStr">
        <is>
          <t>入口</t>
        </is>
      </c>
    </row>
    <row r="16">
      <c r="A16" s="8" t="inlineStr">
        <is>
          <t>A 入口（外から届くもの）</t>
        </is>
      </c>
      <c r="B16" s="9" t="n">
        <v>5</v>
      </c>
      <c r="C16" s="8" t="inlineStr">
        <is>
          <t>大量アクセスを制限する</t>
        </is>
      </c>
      <c r="D16" s="9" t="n">
        <v>2</v>
      </c>
      <c r="E16" s="8" t="inlineStr">
        <is>
          <t>IP アドレスを分散されても気づける見方（アカウント単位・API 単位の回数）がある</t>
        </is>
      </c>
      <c r="F16" s="9" t="inlineStr">
        <is>
          <t>開発・運用</t>
        </is>
      </c>
      <c r="G16" s="8" t="inlineStr">
        <is>
          <t>ログを、アカウントごと・API ごとに集計できるかを試す</t>
        </is>
      </c>
      <c r="H16" s="8" t="inlineStr">
        <is>
          <t>集計できなければ「できていない・不明」</t>
        </is>
      </c>
      <c r="I16" s="10" t="n"/>
      <c r="J16" s="9">
        <f>IF(I16="","未回答",IF(I16="該当なし","対象外",IF(I16="できている","済",IF(P16&lt;&gt;"",IF(I16="一部","2 優先","1 最優先"),IF(I16="一部","3 計画","2 優先")))))</f>
        <v/>
      </c>
      <c r="K16" s="8">
        <f>IF(AND(J16="1 最優先",P16="痕跡"),"侵害が既に起きているかを確認できていない。被害への対応に切り替えるかの判断が要る（"&amp;D16&amp;"機関が要求）",IF(AND(J16="1 最優先",P16="アカウント"),"アカウントの扱いが確認できていない。今回の事案の起点とされた領域（"&amp;D16&amp;"機関が要求）",IF(J16="1 最優先","外から直接届く入口が確認できていない。今回の事案の起点とされた領域（"&amp;D16&amp;"機関が要求）",IF(AND(J16="2 優先",P16&lt;&gt;""),"起点とされた領域で、一部しか確認できていない。残りを特定して埋める（"&amp;D16&amp;"機関が要求）",IF(AND(J16="2 優先",LEFT(A16,1)="E"),"経営の判断と、社外との連携が整っていない（"&amp;D16&amp;"機関が要求）",IF(J16="2 優先","入口を破られたときの被害を小さくする備えが、確認できていない（"&amp;D16&amp;"機関が要求）",IF(J16="3 計画","備えの一部はある。次の見直しの計画に入れる",IF(J16="済","次に注意喚起が出たとき、同じ問いで確かめ直す",IF(J16="対象外","この会社には当てはまらない","")))))))))</f>
        <v/>
      </c>
      <c r="L16" s="11" t="n"/>
      <c r="M16" s="12" t="n"/>
      <c r="N16" s="11" t="n"/>
      <c r="O16" s="9" t="inlineStr">
        <is>
          <t>当社の追加</t>
        </is>
      </c>
      <c r="P16" s="13" t="inlineStr">
        <is>
          <t>入口</t>
        </is>
      </c>
    </row>
    <row r="17">
      <c r="A17" s="8" t="inlineStr">
        <is>
          <t>A 入口（外から届くもの）</t>
        </is>
      </c>
      <c r="B17" s="9" t="n">
        <v>2</v>
      </c>
      <c r="C17" s="8" t="inlineStr">
        <is>
          <t>脆弱性に対応する</t>
        </is>
      </c>
      <c r="D17" s="9" t="n">
        <v>5</v>
      </c>
      <c r="E17" s="8" t="inlineStr">
        <is>
          <t>インターネットに面した機器・ソフト（VPN 装置・ファイアウォール・Web サーバ・CMS など）の製品名と版の一覧がある</t>
        </is>
      </c>
      <c r="F17" s="9" t="inlineStr">
        <is>
          <t>情シス</t>
        </is>
      </c>
      <c r="G17" s="8" t="inlineStr">
        <is>
          <t>入口の確認（A の3番）で見つかった機器・サービスごとに、製品名と版を書き出す</t>
        </is>
      </c>
      <c r="H17" s="8" t="inlineStr">
        <is>
          <t>版が分からないものがあれば「できていない・不明」</t>
        </is>
      </c>
      <c r="I17" s="10" t="n"/>
      <c r="J17" s="9">
        <f>IF(I17="","未回答",IF(I17="該当なし","対象外",IF(I17="できている","済",IF(P17&lt;&gt;"",IF(I17="一部","2 優先","1 最優先"),IF(I17="一部","3 計画","2 優先")))))</f>
        <v/>
      </c>
      <c r="K17" s="8">
        <f>IF(AND(J17="1 最優先",P17="痕跡"),"侵害が既に起きているかを確認できていない。被害への対応に切り替えるかの判断が要る（"&amp;D17&amp;"機関が要求）",IF(AND(J17="1 最優先",P17="アカウント"),"アカウントの扱いが確認できていない。今回の事案の起点とされた領域（"&amp;D17&amp;"機関が要求）",IF(J17="1 最優先","外から直接届く入口が確認できていない。今回の事案の起点とされた領域（"&amp;D17&amp;"機関が要求）",IF(AND(J17="2 優先",P17&lt;&gt;""),"起点とされた領域で、一部しか確認できていない。残りを特定して埋める（"&amp;D17&amp;"機関が要求）",IF(AND(J17="2 優先",LEFT(A17,1)="E"),"経営の判断と、社外との連携が整っていない（"&amp;D17&amp;"機関が要求）",IF(J17="2 優先","入口を破られたときの被害を小さくする備えが、確認できていない（"&amp;D17&amp;"機関が要求）",IF(J17="3 計画","備えの一部はある。次の見直しの計画に入れる",IF(J17="済","次に注意喚起が出たとき、同じ問いで確かめ直す",IF(J17="対象外","この会社には当てはまらない","")))))))))</f>
        <v/>
      </c>
      <c r="L17" s="11" t="n"/>
      <c r="M17" s="12" t="n"/>
      <c r="N17" s="11" t="n"/>
      <c r="O17" s="9" t="inlineStr">
        <is>
          <t>機関の報告から派生</t>
        </is>
      </c>
      <c r="P17" s="13" t="inlineStr">
        <is>
          <t>入口</t>
        </is>
      </c>
    </row>
    <row r="18">
      <c r="A18" s="8" t="inlineStr">
        <is>
          <t>A 入口（外から届くもの）</t>
        </is>
      </c>
      <c r="B18" s="9" t="n">
        <v>2</v>
      </c>
      <c r="C18" s="8" t="inlineStr">
        <is>
          <t>脆弱性に対応する</t>
        </is>
      </c>
      <c r="D18" s="9" t="n">
        <v>5</v>
      </c>
      <c r="E18" s="8" t="inlineStr">
        <is>
          <t>一覧の製品に、悪用が確認された脆弱性が残っていない</t>
        </is>
      </c>
      <c r="F18" s="9" t="inlineStr">
        <is>
          <t>情シス</t>
        </is>
      </c>
      <c r="G18" s="8" t="inlineStr">
        <is>
          <t>米 CISA の Known Exploited Vulnerabilities（KEV）カタログと JVN iPedia で製品名を検索し、自社の版と照らす</t>
        </is>
      </c>
      <c r="H18" s="8" t="inlineStr">
        <is>
          <t>KEV に載っていて未修正なら最優先で修正する</t>
        </is>
      </c>
      <c r="I18" s="10" t="n"/>
      <c r="J18" s="9">
        <f>IF(I18="","未回答",IF(I18="該当なし","対象外",IF(I18="できている","済",IF(P18&lt;&gt;"",IF(I18="一部","2 優先","1 最優先"),IF(I18="一部","3 計画","2 優先")))))</f>
        <v/>
      </c>
      <c r="K18" s="8">
        <f>IF(AND(J18="1 最優先",P18="痕跡"),"侵害が既に起きているかを確認できていない。被害への対応に切り替えるかの判断が要る（"&amp;D18&amp;"機関が要求）",IF(AND(J18="1 最優先",P18="アカウント"),"アカウントの扱いが確認できていない。今回の事案の起点とされた領域（"&amp;D18&amp;"機関が要求）",IF(J18="1 最優先","外から直接届く入口が確認できていない。今回の事案の起点とされた領域（"&amp;D18&amp;"機関が要求）",IF(AND(J18="2 優先",P18&lt;&gt;""),"起点とされた領域で、一部しか確認できていない。残りを特定して埋める（"&amp;D18&amp;"機関が要求）",IF(AND(J18="2 優先",LEFT(A18,1)="E"),"経営の判断と、社外との連携が整っていない（"&amp;D18&amp;"機関が要求）",IF(J18="2 優先","入口を破られたときの被害を小さくする備えが、確認できていない（"&amp;D18&amp;"機関が要求）",IF(J18="3 計画","備えの一部はある。次の見直しの計画に入れる",IF(J18="済","次に注意喚起が出たとき、同じ問いで確かめ直す",IF(J18="対象外","この会社には当てはまらない","")))))))))</f>
        <v/>
      </c>
      <c r="L18" s="11" t="n"/>
      <c r="M18" s="12" t="n"/>
      <c r="N18" s="11" t="n"/>
      <c r="O18" s="9" t="inlineStr">
        <is>
          <t>機関の報告から派生</t>
        </is>
      </c>
      <c r="P18" s="13" t="inlineStr">
        <is>
          <t>入口</t>
        </is>
      </c>
    </row>
    <row r="19">
      <c r="A19" s="8" t="inlineStr">
        <is>
          <t>A 入口（外から届くもの）</t>
        </is>
      </c>
      <c r="B19" s="9" t="n">
        <v>2</v>
      </c>
      <c r="C19" s="8" t="inlineStr">
        <is>
          <t>脆弱性に対応する</t>
        </is>
      </c>
      <c r="D19" s="9" t="n">
        <v>5</v>
      </c>
      <c r="E19" s="8" t="inlineStr">
        <is>
          <t>修正の期限（緊急・通常）を決めて運用している</t>
        </is>
      </c>
      <c r="F19" s="9" t="inlineStr">
        <is>
          <t>情シス</t>
        </is>
      </c>
      <c r="G19" s="8" t="inlineStr">
        <is>
          <t>直近の修正の記録で、公開から適用までの日数を確かめる</t>
        </is>
      </c>
      <c r="H19" s="8" t="inlineStr">
        <is>
          <t>期限を決めていなければ「できていない・不明」</t>
        </is>
      </c>
      <c r="I19" s="10" t="n"/>
      <c r="J19" s="9">
        <f>IF(I19="","未回答",IF(I19="該当なし","対象外",IF(I19="できている","済",IF(P19&lt;&gt;"",IF(I19="一部","2 優先","1 最優先"),IF(I19="一部","3 計画","2 優先")))))</f>
        <v/>
      </c>
      <c r="K19" s="8">
        <f>IF(AND(J19="1 最優先",P19="痕跡"),"侵害が既に起きているかを確認できていない。被害への対応に切り替えるかの判断が要る（"&amp;D19&amp;"機関が要求）",IF(AND(J19="1 最優先",P19="アカウント"),"アカウントの扱いが確認できていない。今回の事案の起点とされた領域（"&amp;D19&amp;"機関が要求）",IF(J19="1 最優先","外から直接届く入口が確認できていない。今回の事案の起点とされた領域（"&amp;D19&amp;"機関が要求）",IF(AND(J19="2 優先",P19&lt;&gt;""),"起点とされた領域で、一部しか確認できていない。残りを特定して埋める（"&amp;D19&amp;"機関が要求）",IF(AND(J19="2 優先",LEFT(A19,1)="E"),"経営の判断と、社外との連携が整っていない（"&amp;D19&amp;"機関が要求）",IF(J19="2 優先","入口を破られたときの被害を小さくする備えが、確認できていない（"&amp;D19&amp;"機関が要求）",IF(J19="3 計画","備えの一部はある。次の見直しの計画に入れる",IF(J19="済","次に注意喚起が出たとき、同じ問いで確かめ直す",IF(J19="対象外","この会社には当てはまらない","")))))))))</f>
        <v/>
      </c>
      <c r="L19" s="11" t="n"/>
      <c r="M19" s="12" t="n"/>
      <c r="N19" s="11" t="n"/>
      <c r="O19" s="9" t="inlineStr">
        <is>
          <t>当社の追加</t>
        </is>
      </c>
      <c r="P19" s="13" t="inlineStr">
        <is>
          <t>入口</t>
        </is>
      </c>
    </row>
    <row r="20">
      <c r="A20" s="8" t="inlineStr">
        <is>
          <t>B アカウントと権限</t>
        </is>
      </c>
      <c r="B20" s="9" t="n">
        <v>6</v>
      </c>
      <c r="C20" s="8" t="inlineStr">
        <is>
          <t>自組織のシステムの認証を強化する</t>
        </is>
      </c>
      <c r="D20" s="9" t="n">
        <v>4</v>
      </c>
      <c r="E20" s="8" t="inlineStr">
        <is>
          <t>管理画面・VPN・クラウドの管理コンソール・メールに多要素認証がかかっている</t>
        </is>
      </c>
      <c r="F20" s="9" t="inlineStr">
        <is>
          <t>情シス</t>
        </is>
      </c>
      <c r="G20" s="8" t="inlineStr">
        <is>
          <t>ID 管理の基盤（社員のログインをまとめて管理するサービス）の認証方法のレポートで、多要素認証が未登録のアカウントを数える</t>
        </is>
      </c>
      <c r="H20" s="8" t="inlineStr">
        <is>
          <t>管理者に1件でも未登録があれば最優先</t>
        </is>
      </c>
      <c r="I20" s="10" t="n"/>
      <c r="J20" s="9">
        <f>IF(I20="","未回答",IF(I20="該当なし","対象外",IF(I20="できている","済",IF(P20&lt;&gt;"",IF(I20="一部","2 優先","1 最優先"),IF(I20="一部","3 計画","2 優先")))))</f>
        <v/>
      </c>
      <c r="K20" s="8">
        <f>IF(AND(J20="1 最優先",P20="痕跡"),"侵害が既に起きているかを確認できていない。被害への対応に切り替えるかの判断が要る（"&amp;D20&amp;"機関が要求）",IF(AND(J20="1 最優先",P20="アカウント"),"アカウントの扱いが確認できていない。今回の事案の起点とされた領域（"&amp;D20&amp;"機関が要求）",IF(J20="1 最優先","外から直接届く入口が確認できていない。今回の事案の起点とされた領域（"&amp;D20&amp;"機関が要求）",IF(AND(J20="2 優先",P20&lt;&gt;""),"起点とされた領域で、一部しか確認できていない。残りを特定して埋める（"&amp;D20&amp;"機関が要求）",IF(AND(J20="2 優先",LEFT(A20,1)="E"),"経営の判断と、社外との連携が整っていない（"&amp;D20&amp;"機関が要求）",IF(J20="2 優先","入口を破られたときの被害を小さくする備えが、確認できていない（"&amp;D20&amp;"機関が要求）",IF(J20="3 計画","備えの一部はある。次の見直しの計画に入れる",IF(J20="済","次に注意喚起が出たとき、同じ問いで確かめ直す",IF(J20="対象外","この会社には当てはまらない","")))))))))</f>
        <v/>
      </c>
      <c r="L20" s="11" t="n"/>
      <c r="M20" s="12" t="n"/>
      <c r="N20" s="11" t="n"/>
      <c r="O20" s="9" t="inlineStr">
        <is>
          <t>機関の原文</t>
        </is>
      </c>
      <c r="P20" s="13" t="inlineStr">
        <is>
          <t>アカウント</t>
        </is>
      </c>
    </row>
    <row r="21">
      <c r="A21" s="8" t="inlineStr">
        <is>
          <t>B アカウントと権限</t>
        </is>
      </c>
      <c r="B21" s="9" t="n">
        <v>6</v>
      </c>
      <c r="C21" s="8" t="inlineStr">
        <is>
          <t>自組織のシステムの認証を強化する</t>
        </is>
      </c>
      <c r="D21" s="9" t="n">
        <v>4</v>
      </c>
      <c r="E21" s="8" t="inlineStr">
        <is>
          <t>利用者向けのログインに、多要素認証などの強い認証を選べる</t>
        </is>
      </c>
      <c r="F21" s="9" t="inlineStr">
        <is>
          <t>開発・運用</t>
        </is>
      </c>
      <c r="G21" s="8" t="inlineStr">
        <is>
          <t>自社サービスのログイン画面と設定を確かめる</t>
        </is>
      </c>
      <c r="H21" s="8" t="inlineStr">
        <is>
          <t>選べなければ「できていない・不明」（漏えいした情報の悪用を防ぐ手当てにもなる）</t>
        </is>
      </c>
      <c r="I21" s="10" t="n"/>
      <c r="J21" s="9">
        <f>IF(I21="","未回答",IF(I21="該当なし","対象外",IF(I21="できている","済",IF(P21&lt;&gt;"",IF(I21="一部","2 優先","1 最優先"),IF(I21="一部","3 計画","2 優先")))))</f>
        <v/>
      </c>
      <c r="K21" s="8">
        <f>IF(AND(J21="1 最優先",P21="痕跡"),"侵害が既に起きているかを確認できていない。被害への対応に切り替えるかの判断が要る（"&amp;D21&amp;"機関が要求）",IF(AND(J21="1 最優先",P21="アカウント"),"アカウントの扱いが確認できていない。今回の事案の起点とされた領域（"&amp;D21&amp;"機関が要求）",IF(J21="1 最優先","外から直接届く入口が確認できていない。今回の事案の起点とされた領域（"&amp;D21&amp;"機関が要求）",IF(AND(J21="2 優先",P21&lt;&gt;""),"起点とされた領域で、一部しか確認できていない。残りを特定して埋める（"&amp;D21&amp;"機関が要求）",IF(AND(J21="2 優先",LEFT(A21,1)="E"),"経営の判断と、社外との連携が整っていない（"&amp;D21&amp;"機関が要求）",IF(J21="2 優先","入口を破られたときの被害を小さくする備えが、確認できていない（"&amp;D21&amp;"機関が要求）",IF(J21="3 計画","備えの一部はある。次の見直しの計画に入れる",IF(J21="済","次に注意喚起が出たとき、同じ問いで確かめ直す",IF(J21="対象外","この会社には当てはまらない","")))))))))</f>
        <v/>
      </c>
      <c r="L21" s="11" t="n"/>
      <c r="M21" s="12" t="n"/>
      <c r="N21" s="11" t="n"/>
      <c r="O21" s="9" t="inlineStr">
        <is>
          <t>機関の報告から派生</t>
        </is>
      </c>
      <c r="P21" s="13" t="inlineStr">
        <is>
          <t>アカウント</t>
        </is>
      </c>
    </row>
    <row r="22">
      <c r="A22" s="8" t="inlineStr">
        <is>
          <t>B アカウントと権限</t>
        </is>
      </c>
      <c r="B22" s="9" t="n">
        <v>7</v>
      </c>
      <c r="C22" s="8" t="inlineStr">
        <is>
          <t>権限の付与を見直す</t>
        </is>
      </c>
      <c r="D22" s="9" t="n">
        <v>4</v>
      </c>
      <c r="E22" s="8" t="inlineStr">
        <is>
          <t>管理者権限を持つアカウントの一覧があり、全員について理由を説明できる</t>
        </is>
      </c>
      <c r="F22" s="9" t="inlineStr">
        <is>
          <t>情シス</t>
        </is>
      </c>
      <c r="G22" s="8" t="inlineStr">
        <is>
          <t>クラウドの権限管理と ID 管理の基盤から、管理者の役割を持つアカウントを書き出す</t>
        </is>
      </c>
      <c r="H22" s="8" t="inlineStr">
        <is>
          <t>説明できないアカウントがあれば権限を外す</t>
        </is>
      </c>
      <c r="I22" s="10" t="n"/>
      <c r="J22" s="9">
        <f>IF(I22="","未回答",IF(I22="該当なし","対象外",IF(I22="できている","済",IF(P22&lt;&gt;"",IF(I22="一部","2 優先","1 最優先"),IF(I22="一部","3 計画","2 優先")))))</f>
        <v/>
      </c>
      <c r="K22" s="8">
        <f>IF(AND(J22="1 最優先",P22="痕跡"),"侵害が既に起きているかを確認できていない。被害への対応に切り替えるかの判断が要る（"&amp;D22&amp;"機関が要求）",IF(AND(J22="1 最優先",P22="アカウント"),"アカウントの扱いが確認できていない。今回の事案の起点とされた領域（"&amp;D22&amp;"機関が要求）",IF(J22="1 最優先","外から直接届く入口が確認できていない。今回の事案の起点とされた領域（"&amp;D22&amp;"機関が要求）",IF(AND(J22="2 優先",P22&lt;&gt;""),"起点とされた領域で、一部しか確認できていない。残りを特定して埋める（"&amp;D22&amp;"機関が要求）",IF(AND(J22="2 優先",LEFT(A22,1)="E"),"経営の判断と、社外との連携が整っていない（"&amp;D22&amp;"機関が要求）",IF(J22="2 優先","入口を破られたときの被害を小さくする備えが、確認できていない（"&amp;D22&amp;"機関が要求）",IF(J22="3 計画","備えの一部はある。次の見直しの計画に入れる",IF(J22="済","次に注意喚起が出たとき、同じ問いで確かめ直す",IF(J22="対象外","この会社には当てはまらない","")))))))))</f>
        <v/>
      </c>
      <c r="L22" s="11" t="n"/>
      <c r="M22" s="12" t="n"/>
      <c r="N22" s="11" t="n"/>
      <c r="O22" s="9" t="inlineStr">
        <is>
          <t>機関の報告から派生</t>
        </is>
      </c>
      <c r="P22" s="13" t="inlineStr">
        <is>
          <t>アカウント</t>
        </is>
      </c>
    </row>
    <row r="23">
      <c r="A23" s="8" t="inlineStr">
        <is>
          <t>B アカウントと権限</t>
        </is>
      </c>
      <c r="B23" s="9" t="n">
        <v>7</v>
      </c>
      <c r="C23" s="8" t="inlineStr">
        <is>
          <t>権限の付与を見直す</t>
        </is>
      </c>
      <c r="D23" s="9" t="n">
        <v>4</v>
      </c>
      <c r="E23" s="8" t="inlineStr">
        <is>
          <t>退職者・異動者のアカウントが残っていない</t>
        </is>
      </c>
      <c r="F23" s="9" t="inlineStr">
        <is>
          <t>情シス</t>
        </is>
      </c>
      <c r="G23" s="8" t="inlineStr">
        <is>
          <t>人事の退職者・異動者の一覧と、有効なアカウントを突き合わせる</t>
        </is>
      </c>
      <c r="H23" s="8" t="inlineStr">
        <is>
          <t>残っていれば止め、止めた日を記録する</t>
        </is>
      </c>
      <c r="I23" s="10" t="n"/>
      <c r="J23" s="9">
        <f>IF(I23="","未回答",IF(I23="該当なし","対象外",IF(I23="できている","済",IF(P23&lt;&gt;"",IF(I23="一部","2 優先","1 最優先"),IF(I23="一部","3 計画","2 優先")))))</f>
        <v/>
      </c>
      <c r="K23" s="8">
        <f>IF(AND(J23="1 最優先",P23="痕跡"),"侵害が既に起きているかを確認できていない。被害への対応に切り替えるかの判断が要る（"&amp;D23&amp;"機関が要求）",IF(AND(J23="1 最優先",P23="アカウント"),"アカウントの扱いが確認できていない。今回の事案の起点とされた領域（"&amp;D23&amp;"機関が要求）",IF(J23="1 最優先","外から直接届く入口が確認できていない。今回の事案の起点とされた領域（"&amp;D23&amp;"機関が要求）",IF(AND(J23="2 優先",P23&lt;&gt;""),"起点とされた領域で、一部しか確認できていない。残りを特定して埋める（"&amp;D23&amp;"機関が要求）",IF(AND(J23="2 優先",LEFT(A23,1)="E"),"経営の判断と、社外との連携が整っていない（"&amp;D23&amp;"機関が要求）",IF(J23="2 優先","入口を破られたときの被害を小さくする備えが、確認できていない（"&amp;D23&amp;"機関が要求）",IF(J23="3 計画","備えの一部はある。次の見直しの計画に入れる",IF(J23="済","次に注意喚起が出たとき、同じ問いで確かめ直す",IF(J23="対象外","この会社には当てはまらない","")))))))))</f>
        <v/>
      </c>
      <c r="L23" s="11" t="n"/>
      <c r="M23" s="12" t="n"/>
      <c r="N23" s="11" t="n"/>
      <c r="O23" s="9" t="inlineStr">
        <is>
          <t>機関の報告から派生</t>
        </is>
      </c>
      <c r="P23" s="13" t="inlineStr">
        <is>
          <t>アカウント</t>
        </is>
      </c>
    </row>
    <row r="24">
      <c r="A24" s="8" t="inlineStr">
        <is>
          <t>B アカウントと権限</t>
        </is>
      </c>
      <c r="B24" s="9" t="n">
        <v>7</v>
      </c>
      <c r="C24" s="8" t="inlineStr">
        <is>
          <t>権限の付与を見直す</t>
        </is>
      </c>
      <c r="D24" s="9" t="n">
        <v>4</v>
      </c>
      <c r="E24" s="8" t="inlineStr">
        <is>
          <t>長く使っていないアカウントやアクセスキー、本来無効のはずのアカウントが有効になっていない</t>
        </is>
      </c>
      <c r="F24" s="9" t="inlineStr">
        <is>
          <t>情シス</t>
        </is>
      </c>
      <c r="G24" s="8" t="inlineStr">
        <is>
          <t>クラウドの権限管理の画面やレポートで、アカウントとアクセスキーを最後に使った日を確かめる（IPA の点検項目）</t>
        </is>
      </c>
      <c r="H24" s="8" t="inlineStr">
        <is>
          <t>心当たりの無い有効化があれば、C の1番（痕跡）へ</t>
        </is>
      </c>
      <c r="I24" s="10" t="n"/>
      <c r="J24" s="9">
        <f>IF(I24="","未回答",IF(I24="該当なし","対象外",IF(I24="できている","済",IF(P24&lt;&gt;"",IF(I24="一部","2 優先","1 最優先"),IF(I24="一部","3 計画","2 優先")))))</f>
        <v/>
      </c>
      <c r="K24" s="8">
        <f>IF(AND(J24="1 最優先",P24="痕跡"),"侵害が既に起きているかを確認できていない。被害への対応に切り替えるかの判断が要る（"&amp;D24&amp;"機関が要求）",IF(AND(J24="1 最優先",P24="アカウント"),"アカウントの扱いが確認できていない。今回の事案の起点とされた領域（"&amp;D24&amp;"機関が要求）",IF(J24="1 最優先","外から直接届く入口が確認できていない。今回の事案の起点とされた領域（"&amp;D24&amp;"機関が要求）",IF(AND(J24="2 優先",P24&lt;&gt;""),"起点とされた領域で、一部しか確認できていない。残りを特定して埋める（"&amp;D24&amp;"機関が要求）",IF(AND(J24="2 優先",LEFT(A24,1)="E"),"経営の判断と、社外との連携が整っていない（"&amp;D24&amp;"機関が要求）",IF(J24="2 優先","入口を破られたときの被害を小さくする備えが、確認できていない（"&amp;D24&amp;"機関が要求）",IF(J24="3 計画","備えの一部はある。次の見直しの計画に入れる",IF(J24="済","次に注意喚起が出たとき、同じ問いで確かめ直す",IF(J24="対象外","この会社には当てはまらない","")))))))))</f>
        <v/>
      </c>
      <c r="L24" s="11" t="n"/>
      <c r="M24" s="12" t="n"/>
      <c r="N24" s="11" t="n"/>
      <c r="O24" s="9" t="inlineStr">
        <is>
          <t>機関の原文</t>
        </is>
      </c>
      <c r="P24" s="13" t="inlineStr">
        <is>
          <t>アカウント</t>
        </is>
      </c>
    </row>
    <row r="25">
      <c r="A25" s="8" t="inlineStr">
        <is>
          <t>C 痕跡の確認と、気づく・動く</t>
        </is>
      </c>
      <c r="B25" s="9" t="n">
        <v>1</v>
      </c>
      <c r="C25" s="8" t="inlineStr">
        <is>
          <t>侵害の痕跡がないか調査、点検する</t>
        </is>
      </c>
      <c r="D25" s="9" t="n">
        <v>4</v>
      </c>
      <c r="E25" s="8" t="inlineStr">
        <is>
          <t>公開サーバに、見覚えのないファイル（Web シェルなど）や説明できない更新が無い</t>
        </is>
      </c>
      <c r="F25" s="9" t="inlineStr">
        <is>
          <t>開発・運用</t>
        </is>
      </c>
      <c r="G25" s="8" t="inlineStr">
        <is>
          <t>Web の公開ディレクトリで、直近に追加・更新されたファイルを一覧し、デプロイの記録と照らす</t>
        </is>
      </c>
      <c r="H25" s="8" t="inlineStr">
        <is>
          <t>説明できないファイルがあれば、この表を止めて被害への対応（段階1）へ</t>
        </is>
      </c>
      <c r="I25" s="10" t="n"/>
      <c r="J25" s="9">
        <f>IF(I25="","未回答",IF(I25="該当なし","対象外",IF(I25="できている","済",IF(P25&lt;&gt;"",IF(I25="一部","2 優先","1 最優先"),IF(I25="一部","3 計画","2 優先")))))</f>
        <v/>
      </c>
      <c r="K25" s="8">
        <f>IF(AND(J25="1 最優先",P25="痕跡"),"侵害が既に起きているかを確認できていない。被害への対応に切り替えるかの判断が要る（"&amp;D25&amp;"機関が要求）",IF(AND(J25="1 最優先",P25="アカウント"),"アカウントの扱いが確認できていない。今回の事案の起点とされた領域（"&amp;D25&amp;"機関が要求）",IF(J25="1 最優先","外から直接届く入口が確認できていない。今回の事案の起点とされた領域（"&amp;D25&amp;"機関が要求）",IF(AND(J25="2 優先",P25&lt;&gt;""),"起点とされた領域で、一部しか確認できていない。残りを特定して埋める（"&amp;D25&amp;"機関が要求）",IF(AND(J25="2 優先",LEFT(A25,1)="E"),"経営の判断と、社外との連携が整っていない（"&amp;D25&amp;"機関が要求）",IF(J25="2 優先","入口を破られたときの被害を小さくする備えが、確認できていない（"&amp;D25&amp;"機関が要求）",IF(J25="3 計画","備えの一部はある。次の見直しの計画に入れる",IF(J25="済","次に注意喚起が出たとき、同じ問いで確かめ直す",IF(J25="対象外","この会社には当てはまらない","")))))))))</f>
        <v/>
      </c>
      <c r="L25" s="11" t="n"/>
      <c r="M25" s="12" t="n"/>
      <c r="N25" s="11" t="n"/>
      <c r="O25" s="9" t="inlineStr">
        <is>
          <t>機関の報告から派生</t>
        </is>
      </c>
      <c r="P25" s="13" t="inlineStr">
        <is>
          <t>痕跡</t>
        </is>
      </c>
    </row>
    <row r="26">
      <c r="A26" s="8" t="inlineStr">
        <is>
          <t>C 痕跡の確認と、気づく・動く</t>
        </is>
      </c>
      <c r="B26" s="9" t="n">
        <v>1</v>
      </c>
      <c r="C26" s="8" t="inlineStr">
        <is>
          <t>侵害の痕跡がないか調査、点検する</t>
        </is>
      </c>
      <c r="D26" s="9" t="n">
        <v>4</v>
      </c>
      <c r="E26" s="8" t="inlineStr">
        <is>
          <t>アカウントの作成・権限の変更のログに、心当たりの無いものが無い</t>
        </is>
      </c>
      <c r="F26" s="9" t="inlineStr">
        <is>
          <t>情シス</t>
        </is>
      </c>
      <c r="G26" s="8" t="inlineStr">
        <is>
          <t>ID 管理の基盤とクラウドの操作ログで、直近の管理者の操作を確かめる（IPA の点検項目）</t>
        </is>
      </c>
      <c r="H26" s="8" t="inlineStr">
        <is>
          <t>心当たりが無いものがあれば、この表を止めて被害への対応（段階1）へ</t>
        </is>
      </c>
      <c r="I26" s="10" t="n"/>
      <c r="J26" s="9">
        <f>IF(I26="","未回答",IF(I26="該当なし","対象外",IF(I26="できている","済",IF(P26&lt;&gt;"",IF(I26="一部","2 優先","1 最優先"),IF(I26="一部","3 計画","2 優先")))))</f>
        <v/>
      </c>
      <c r="K26" s="8">
        <f>IF(AND(J26="1 最優先",P26="痕跡"),"侵害が既に起きているかを確認できていない。被害への対応に切り替えるかの判断が要る（"&amp;D26&amp;"機関が要求）",IF(AND(J26="1 最優先",P26="アカウント"),"アカウントの扱いが確認できていない。今回の事案の起点とされた領域（"&amp;D26&amp;"機関が要求）",IF(J26="1 最優先","外から直接届く入口が確認できていない。今回の事案の起点とされた領域（"&amp;D26&amp;"機関が要求）",IF(AND(J26="2 優先",P26&lt;&gt;""),"起点とされた領域で、一部しか確認できていない。残りを特定して埋める（"&amp;D26&amp;"機関が要求）",IF(AND(J26="2 優先",LEFT(A26,1)="E"),"経営の判断と、社外との連携が整っていない（"&amp;D26&amp;"機関が要求）",IF(J26="2 優先","入口を破られたときの被害を小さくする備えが、確認できていない（"&amp;D26&amp;"機関が要求）",IF(J26="3 計画","備えの一部はある。次の見直しの計画に入れる",IF(J26="済","次に注意喚起が出たとき、同じ問いで確かめ直す",IF(J26="対象外","この会社には当てはまらない","")))))))))</f>
        <v/>
      </c>
      <c r="L26" s="11" t="n"/>
      <c r="M26" s="12" t="n"/>
      <c r="N26" s="11" t="n"/>
      <c r="O26" s="9" t="inlineStr">
        <is>
          <t>機関の原文</t>
        </is>
      </c>
      <c r="P26" s="13" t="inlineStr">
        <is>
          <t>痕跡</t>
        </is>
      </c>
    </row>
    <row r="27">
      <c r="A27" s="8" t="inlineStr">
        <is>
          <t>C 痕跡の確認と、気づく・動く</t>
        </is>
      </c>
      <c r="B27" s="9" t="n">
        <v>1</v>
      </c>
      <c r="C27" s="8" t="inlineStr">
        <is>
          <t>侵害の痕跡がないか調査、点検する</t>
        </is>
      </c>
      <c r="D27" s="9" t="n">
        <v>4</v>
      </c>
      <c r="E27" s="8" t="inlineStr">
        <is>
          <t>直近1か月のログを、誰かが実際に見た記録がある（見た日・見た人）</t>
        </is>
      </c>
      <c r="F27" s="9" t="inlineStr">
        <is>
          <t>情シス</t>
        </is>
      </c>
      <c r="G27" s="8" t="inlineStr">
        <is>
          <t>ログの閲覧記録や、点検の記録を確かめる</t>
        </is>
      </c>
      <c r="H27" s="8" t="inlineStr">
        <is>
          <t>記録が無ければ「できていない・不明」</t>
        </is>
      </c>
      <c r="I27" s="10" t="n"/>
      <c r="J27" s="9">
        <f>IF(I27="","未回答",IF(I27="該当なし","対象外",IF(I27="できている","済",IF(P27&lt;&gt;"",IF(I27="一部","2 優先","1 最優先"),IF(I27="一部","3 計画","2 優先")))))</f>
        <v/>
      </c>
      <c r="K27" s="8">
        <f>IF(AND(J27="1 最優先",P27="痕跡"),"侵害が既に起きているかを確認できていない。被害への対応に切り替えるかの判断が要る（"&amp;D27&amp;"機関が要求）",IF(AND(J27="1 最優先",P27="アカウント"),"アカウントの扱いが確認できていない。今回の事案の起点とされた領域（"&amp;D27&amp;"機関が要求）",IF(J27="1 最優先","外から直接届く入口が確認できていない。今回の事案の起点とされた領域（"&amp;D27&amp;"機関が要求）",IF(AND(J27="2 優先",P27&lt;&gt;""),"起点とされた領域で、一部しか確認できていない。残りを特定して埋める（"&amp;D27&amp;"機関が要求）",IF(AND(J27="2 優先",LEFT(A27,1)="E"),"経営の判断と、社外との連携が整っていない（"&amp;D27&amp;"機関が要求）",IF(J27="2 優先","入口を破られたときの被害を小さくする備えが、確認できていない（"&amp;D27&amp;"機関が要求）",IF(J27="3 計画","備えの一部はある。次の見直しの計画に入れる",IF(J27="済","次に注意喚起が出たとき、同じ問いで確かめ直す",IF(J27="対象外","この会社には当てはまらない","")))))))))</f>
        <v/>
      </c>
      <c r="L27" s="11" t="n"/>
      <c r="M27" s="12" t="n"/>
      <c r="N27" s="11" t="n"/>
      <c r="O27" s="9" t="inlineStr">
        <is>
          <t>当社の追加</t>
        </is>
      </c>
      <c r="P27" s="13" t="inlineStr">
        <is>
          <t>痕跡</t>
        </is>
      </c>
    </row>
    <row r="28">
      <c r="A28" s="8" t="inlineStr">
        <is>
          <t>C 痕跡の確認と、気づく・動く</t>
        </is>
      </c>
      <c r="B28" s="9" t="n">
        <v>11</v>
      </c>
      <c r="C28" s="8" t="inlineStr">
        <is>
          <t>ログを取得し一定期間保管する</t>
        </is>
      </c>
      <c r="D28" s="9" t="n">
        <v>3</v>
      </c>
      <c r="E28" s="8" t="inlineStr">
        <is>
          <t>認証・管理操作・API へのアクセスのログを取っている</t>
        </is>
      </c>
      <c r="F28" s="9" t="inlineStr">
        <is>
          <t>情シス／開発・運用</t>
        </is>
      </c>
      <c r="G28" s="8" t="inlineStr">
        <is>
          <t>それぞれのログの出力先を書き出す</t>
        </is>
      </c>
      <c r="H28" s="8" t="inlineStr">
        <is>
          <t>取っていないものがあれば「一部」</t>
        </is>
      </c>
      <c r="I28" s="10" t="n"/>
      <c r="J28" s="9">
        <f>IF(I28="","未回答",IF(I28="該当なし","対象外",IF(I28="できている","済",IF(P28&lt;&gt;"",IF(I28="一部","2 優先","1 最優先"),IF(I28="一部","3 計画","2 優先")))))</f>
        <v/>
      </c>
      <c r="K28" s="8">
        <f>IF(AND(J28="1 最優先",P28="痕跡"),"侵害が既に起きているかを確認できていない。被害への対応に切り替えるかの判断が要る（"&amp;D28&amp;"機関が要求）",IF(AND(J28="1 最優先",P28="アカウント"),"アカウントの扱いが確認できていない。今回の事案の起点とされた領域（"&amp;D28&amp;"機関が要求）",IF(J28="1 最優先","外から直接届く入口が確認できていない。今回の事案の起点とされた領域（"&amp;D28&amp;"機関が要求）",IF(AND(J28="2 優先",P28&lt;&gt;""),"起点とされた領域で、一部しか確認できていない。残りを特定して埋める（"&amp;D28&amp;"機関が要求）",IF(AND(J28="2 優先",LEFT(A28,1)="E"),"経営の判断と、社外との連携が整っていない（"&amp;D28&amp;"機関が要求）",IF(J28="2 優先","入口を破られたときの被害を小さくする備えが、確認できていない（"&amp;D28&amp;"機関が要求）",IF(J28="3 計画","備えの一部はある。次の見直しの計画に入れる",IF(J28="済","次に注意喚起が出たとき、同じ問いで確かめ直す",IF(J28="対象外","この会社には当てはまらない","")))))))))</f>
        <v/>
      </c>
      <c r="L28" s="11" t="n"/>
      <c r="M28" s="12" t="n"/>
      <c r="N28" s="11" t="n"/>
      <c r="O28" s="9" t="inlineStr">
        <is>
          <t>機関の原文</t>
        </is>
      </c>
      <c r="P28" s="13" t="inlineStr"/>
    </row>
    <row r="29">
      <c r="A29" s="8" t="inlineStr">
        <is>
          <t>C 痕跡の確認と、気づく・動く</t>
        </is>
      </c>
      <c r="B29" s="9" t="n">
        <v>11</v>
      </c>
      <c r="C29" s="8" t="inlineStr">
        <is>
          <t>ログを取得し一定期間保管する</t>
        </is>
      </c>
      <c r="D29" s="9" t="n">
        <v>3</v>
      </c>
      <c r="E29" s="8" t="inlineStr">
        <is>
          <t>決めた保存期間どおりに残っている</t>
        </is>
      </c>
      <c r="F29" s="9" t="inlineStr">
        <is>
          <t>情シス</t>
        </is>
      </c>
      <c r="G29" s="8" t="inlineStr">
        <is>
          <t>各ログで、残っている最も古い日付を確かめ、決めた期間と比べる</t>
        </is>
      </c>
      <c r="H29" s="8" t="inlineStr">
        <is>
          <t>期間を決めていなければ「できていない・不明」</t>
        </is>
      </c>
      <c r="I29" s="10" t="n"/>
      <c r="J29" s="9">
        <f>IF(I29="","未回答",IF(I29="該当なし","対象外",IF(I29="できている","済",IF(P29&lt;&gt;"",IF(I29="一部","2 優先","1 最優先"),IF(I29="一部","3 計画","2 優先")))))</f>
        <v/>
      </c>
      <c r="K29" s="8">
        <f>IF(AND(J29="1 最優先",P29="痕跡"),"侵害が既に起きているかを確認できていない。被害への対応に切り替えるかの判断が要る（"&amp;D29&amp;"機関が要求）",IF(AND(J29="1 最優先",P29="アカウント"),"アカウントの扱いが確認できていない。今回の事案の起点とされた領域（"&amp;D29&amp;"機関が要求）",IF(J29="1 最優先","外から直接届く入口が確認できていない。今回の事案の起点とされた領域（"&amp;D29&amp;"機関が要求）",IF(AND(J29="2 優先",P29&lt;&gt;""),"起点とされた領域で、一部しか確認できていない。残りを特定して埋める（"&amp;D29&amp;"機関が要求）",IF(AND(J29="2 優先",LEFT(A29,1)="E"),"経営の判断と、社外との連携が整っていない（"&amp;D29&amp;"機関が要求）",IF(J29="2 優先","入口を破られたときの被害を小さくする備えが、確認できていない（"&amp;D29&amp;"機関が要求）",IF(J29="3 計画","備えの一部はある。次の見直しの計画に入れる",IF(J29="済","次に注意喚起が出たとき、同じ問いで確かめ直す",IF(J29="対象外","この会社には当てはまらない","")))))))))</f>
        <v/>
      </c>
      <c r="L29" s="11" t="n"/>
      <c r="M29" s="12" t="n"/>
      <c r="N29" s="11" t="n"/>
      <c r="O29" s="9" t="inlineStr">
        <is>
          <t>機関の原文</t>
        </is>
      </c>
      <c r="P29" s="13" t="inlineStr"/>
    </row>
    <row r="30">
      <c r="A30" s="8" t="inlineStr">
        <is>
          <t>C 痕跡の確認と、気づく・動く</t>
        </is>
      </c>
      <c r="B30" s="9" t="n">
        <v>11</v>
      </c>
      <c r="C30" s="8" t="inlineStr">
        <is>
          <t>ログを取得し一定期間保管する</t>
        </is>
      </c>
      <c r="D30" s="9" t="n">
        <v>3</v>
      </c>
      <c r="E30" s="8" t="inlineStr">
        <is>
          <t>ログを消したり書き換えたりできる人が限られている</t>
        </is>
      </c>
      <c r="F30" s="9" t="inlineStr">
        <is>
          <t>情シス</t>
        </is>
      </c>
      <c r="G30" s="8" t="inlineStr">
        <is>
          <t>ログの保存先の権限を書き出す</t>
        </is>
      </c>
      <c r="H30" s="8" t="inlineStr">
        <is>
          <t>管理者なら誰でも消せる状態なら「一部」</t>
        </is>
      </c>
      <c r="I30" s="10" t="n"/>
      <c r="J30" s="9">
        <f>IF(I30="","未回答",IF(I30="該当なし","対象外",IF(I30="できている","済",IF(P30&lt;&gt;"",IF(I30="一部","2 優先","1 最優先"),IF(I30="一部","3 計画","2 優先")))))</f>
        <v/>
      </c>
      <c r="K30" s="8">
        <f>IF(AND(J30="1 最優先",P30="痕跡"),"侵害が既に起きているかを確認できていない。被害への対応に切り替えるかの判断が要る（"&amp;D30&amp;"機関が要求）",IF(AND(J30="1 最優先",P30="アカウント"),"アカウントの扱いが確認できていない。今回の事案の起点とされた領域（"&amp;D30&amp;"機関が要求）",IF(J30="1 最優先","外から直接届く入口が確認できていない。今回の事案の起点とされた領域（"&amp;D30&amp;"機関が要求）",IF(AND(J30="2 優先",P30&lt;&gt;""),"起点とされた領域で、一部しか確認できていない。残りを特定して埋める（"&amp;D30&amp;"機関が要求）",IF(AND(J30="2 優先",LEFT(A30,1)="E"),"経営の判断と、社外との連携が整っていない（"&amp;D30&amp;"機関が要求）",IF(J30="2 優先","入口を破られたときの被害を小さくする備えが、確認できていない（"&amp;D30&amp;"機関が要求）",IF(J30="3 計画","備えの一部はある。次の見直しの計画に入れる",IF(J30="済","次に注意喚起が出たとき、同じ問いで確かめ直す",IF(J30="対象外","この会社には当てはまらない","")))))))))</f>
        <v/>
      </c>
      <c r="L30" s="11" t="n"/>
      <c r="M30" s="12" t="n"/>
      <c r="N30" s="11" t="n"/>
      <c r="O30" s="9" t="inlineStr">
        <is>
          <t>当社の追加</t>
        </is>
      </c>
      <c r="P30" s="13" t="inlineStr"/>
    </row>
    <row r="31">
      <c r="A31" s="8" t="inlineStr">
        <is>
          <t>C 痕跡の確認と、気づく・動く</t>
        </is>
      </c>
      <c r="B31" s="9" t="n">
        <v>12</v>
      </c>
      <c r="C31" s="8" t="inlineStr">
        <is>
          <t>不正アクセスを検知する仕組みを整える</t>
        </is>
      </c>
      <c r="D31" s="9" t="n">
        <v>3</v>
      </c>
      <c r="E31" s="8" t="inlineStr">
        <is>
          <t>不審なログインや大量の取得を検知したとき、誰に届くかが決まっている</t>
        </is>
      </c>
      <c r="F31" s="9" t="inlineStr">
        <is>
          <t>情シス</t>
        </is>
      </c>
      <c r="G31" s="8" t="inlineStr">
        <is>
          <t>検知の設定と、通知の届け先を書き出す</t>
        </is>
      </c>
      <c r="H31" s="8" t="inlineStr">
        <is>
          <t>届け先が退職者・共有アドレスだけなら「一部」</t>
        </is>
      </c>
      <c r="I31" s="10" t="n"/>
      <c r="J31" s="9">
        <f>IF(I31="","未回答",IF(I31="該当なし","対象外",IF(I31="できている","済",IF(P31&lt;&gt;"",IF(I31="一部","2 優先","1 最優先"),IF(I31="一部","3 計画","2 優先")))))</f>
        <v/>
      </c>
      <c r="K31" s="8">
        <f>IF(AND(J31="1 最優先",P31="痕跡"),"侵害が既に起きているかを確認できていない。被害への対応に切り替えるかの判断が要る（"&amp;D31&amp;"機関が要求）",IF(AND(J31="1 最優先",P31="アカウント"),"アカウントの扱いが確認できていない。今回の事案の起点とされた領域（"&amp;D31&amp;"機関が要求）",IF(J31="1 最優先","外から直接届く入口が確認できていない。今回の事案の起点とされた領域（"&amp;D31&amp;"機関が要求）",IF(AND(J31="2 優先",P31&lt;&gt;""),"起点とされた領域で、一部しか確認できていない。残りを特定して埋める（"&amp;D31&amp;"機関が要求）",IF(AND(J31="2 優先",LEFT(A31,1)="E"),"経営の判断と、社外との連携が整っていない（"&amp;D31&amp;"機関が要求）",IF(J31="2 優先","入口を破られたときの被害を小さくする備えが、確認できていない（"&amp;D31&amp;"機関が要求）",IF(J31="3 計画","備えの一部はある。次の見直しの計画に入れる",IF(J31="済","次に注意喚起が出たとき、同じ問いで確かめ直す",IF(J31="対象外","この会社には当てはまらない","")))))))))</f>
        <v/>
      </c>
      <c r="L31" s="11" t="n"/>
      <c r="M31" s="12" t="n"/>
      <c r="N31" s="11" t="n"/>
      <c r="O31" s="9" t="inlineStr">
        <is>
          <t>機関の報告から派生</t>
        </is>
      </c>
      <c r="P31" s="13" t="inlineStr"/>
    </row>
    <row r="32">
      <c r="A32" s="8" t="inlineStr">
        <is>
          <t>C 痕跡の確認と、気づく・動く</t>
        </is>
      </c>
      <c r="B32" s="9" t="n">
        <v>12</v>
      </c>
      <c r="C32" s="8" t="inlineStr">
        <is>
          <t>不正アクセスを検知する仕組みを整える</t>
        </is>
      </c>
      <c r="D32" s="9" t="n">
        <v>3</v>
      </c>
      <c r="E32" s="8" t="inlineStr">
        <is>
          <t>直近1か月の通知を、誰かが実際に見て判断した記録がある</t>
        </is>
      </c>
      <c r="F32" s="9" t="inlineStr">
        <is>
          <t>情シス</t>
        </is>
      </c>
      <c r="G32" s="8" t="inlineStr">
        <is>
          <t>通知の履歴と、対応の記録を突き合わせる</t>
        </is>
      </c>
      <c r="H32" s="8" t="inlineStr">
        <is>
          <t>記録が無ければ「できていない・不明」</t>
        </is>
      </c>
      <c r="I32" s="10" t="n"/>
      <c r="J32" s="9">
        <f>IF(I32="","未回答",IF(I32="該当なし","対象外",IF(I32="できている","済",IF(P32&lt;&gt;"",IF(I32="一部","2 優先","1 最優先"),IF(I32="一部","3 計画","2 優先")))))</f>
        <v/>
      </c>
      <c r="K32" s="8">
        <f>IF(AND(J32="1 最優先",P32="痕跡"),"侵害が既に起きているかを確認できていない。被害への対応に切り替えるかの判断が要る（"&amp;D32&amp;"機関が要求）",IF(AND(J32="1 最優先",P32="アカウント"),"アカウントの扱いが確認できていない。今回の事案の起点とされた領域（"&amp;D32&amp;"機関が要求）",IF(J32="1 最優先","外から直接届く入口が確認できていない。今回の事案の起点とされた領域（"&amp;D32&amp;"機関が要求）",IF(AND(J32="2 優先",P32&lt;&gt;""),"起点とされた領域で、一部しか確認できていない。残りを特定して埋める（"&amp;D32&amp;"機関が要求）",IF(AND(J32="2 優先",LEFT(A32,1)="E"),"経営の判断と、社外との連携が整っていない（"&amp;D32&amp;"機関が要求）",IF(J32="2 優先","入口を破られたときの被害を小さくする備えが、確認できていない（"&amp;D32&amp;"機関が要求）",IF(J32="3 計画","備えの一部はある。次の見直しの計画に入れる",IF(J32="済","次に注意喚起が出たとき、同じ問いで確かめ直す",IF(J32="対象外","この会社には当てはまらない","")))))))))</f>
        <v/>
      </c>
      <c r="L32" s="11" t="n"/>
      <c r="M32" s="12" t="n"/>
      <c r="N32" s="11" t="n"/>
      <c r="O32" s="9" t="inlineStr">
        <is>
          <t>当社の追加</t>
        </is>
      </c>
      <c r="P32" s="13" t="inlineStr"/>
    </row>
    <row r="33">
      <c r="A33" s="8" t="inlineStr">
        <is>
          <t>C 痕跡の確認と、気づく・動く</t>
        </is>
      </c>
      <c r="B33" s="9" t="n">
        <v>13</v>
      </c>
      <c r="C33" s="8" t="inlineStr">
        <is>
          <t>インシデント発生時の対応</t>
        </is>
      </c>
      <c r="D33" s="9" t="n">
        <v>3</v>
      </c>
      <c r="E33" s="8" t="inlineStr">
        <is>
          <t>誰が何をするか（封じ込め・調査・報告・広報）が文書にあり、連絡先が最新</t>
        </is>
      </c>
      <c r="F33" s="9" t="inlineStr">
        <is>
          <t>情シス／法務・総務</t>
        </is>
      </c>
      <c r="G33" s="8" t="inlineStr">
        <is>
          <t>対応手順の文書と連絡先の一覧を開き、最後に更新した日を確かめる</t>
        </is>
      </c>
      <c r="H33" s="8" t="inlineStr">
        <is>
          <t>1年以上更新していなければ「一部」</t>
        </is>
      </c>
      <c r="I33" s="10" t="n"/>
      <c r="J33" s="9">
        <f>IF(I33="","未回答",IF(I33="該当なし","対象外",IF(I33="できている","済",IF(P33&lt;&gt;"",IF(I33="一部","2 優先","1 最優先"),IF(I33="一部","3 計画","2 優先")))))</f>
        <v/>
      </c>
      <c r="K33" s="8">
        <f>IF(AND(J33="1 最優先",P33="痕跡"),"侵害が既に起きているかを確認できていない。被害への対応に切り替えるかの判断が要る（"&amp;D33&amp;"機関が要求）",IF(AND(J33="1 最優先",P33="アカウント"),"アカウントの扱いが確認できていない。今回の事案の起点とされた領域（"&amp;D33&amp;"機関が要求）",IF(J33="1 最優先","外から直接届く入口が確認できていない。今回の事案の起点とされた領域（"&amp;D33&amp;"機関が要求）",IF(AND(J33="2 優先",P33&lt;&gt;""),"起点とされた領域で、一部しか確認できていない。残りを特定して埋める（"&amp;D33&amp;"機関が要求）",IF(AND(J33="2 優先",LEFT(A33,1)="E"),"経営の判断と、社外との連携が整っていない（"&amp;D33&amp;"機関が要求）",IF(J33="2 優先","入口を破られたときの被害を小さくする備えが、確認できていない（"&amp;D33&amp;"機関が要求）",IF(J33="3 計画","備えの一部はある。次の見直しの計画に入れる",IF(J33="済","次に注意喚起が出たとき、同じ問いで確かめ直す",IF(J33="対象外","この会社には当てはまらない","")))))))))</f>
        <v/>
      </c>
      <c r="L33" s="11" t="n"/>
      <c r="M33" s="12" t="n"/>
      <c r="N33" s="11" t="n"/>
      <c r="O33" s="9" t="inlineStr">
        <is>
          <t>機関の報告から派生</t>
        </is>
      </c>
      <c r="P33" s="13" t="inlineStr"/>
    </row>
    <row r="34">
      <c r="A34" s="8" t="inlineStr">
        <is>
          <t>C 痕跡の確認と、気づく・動く</t>
        </is>
      </c>
      <c r="B34" s="9" t="n">
        <v>13</v>
      </c>
      <c r="C34" s="8" t="inlineStr">
        <is>
          <t>インシデント発生時の対応</t>
        </is>
      </c>
      <c r="D34" s="9" t="n">
        <v>3</v>
      </c>
      <c r="E34" s="8" t="inlineStr">
        <is>
          <t>個人情報保護委員会への報告の手順と担当が決まっている</t>
        </is>
      </c>
      <c r="F34" s="9" t="inlineStr">
        <is>
          <t>法務・総務</t>
        </is>
      </c>
      <c r="G34" s="8" t="inlineStr">
        <is>
          <t>個人情報保護法 第26条（漏えい等の報告）に沿った社内の手順があるかを確かめる</t>
        </is>
      </c>
      <c r="H34" s="8" t="inlineStr">
        <is>
          <t>決まっていなければ「できていない・不明」</t>
        </is>
      </c>
      <c r="I34" s="10" t="n"/>
      <c r="J34" s="9">
        <f>IF(I34="","未回答",IF(I34="該当なし","対象外",IF(I34="できている","済",IF(P34&lt;&gt;"",IF(I34="一部","2 優先","1 最優先"),IF(I34="一部","3 計画","2 優先")))))</f>
        <v/>
      </c>
      <c r="K34" s="8">
        <f>IF(AND(J34="1 最優先",P34="痕跡"),"侵害が既に起きているかを確認できていない。被害への対応に切り替えるかの判断が要る（"&amp;D34&amp;"機関が要求）",IF(AND(J34="1 最優先",P34="アカウント"),"アカウントの扱いが確認できていない。今回の事案の起点とされた領域（"&amp;D34&amp;"機関が要求）",IF(J34="1 最優先","外から直接届く入口が確認できていない。今回の事案の起点とされた領域（"&amp;D34&amp;"機関が要求）",IF(AND(J34="2 優先",P34&lt;&gt;""),"起点とされた領域で、一部しか確認できていない。残りを特定して埋める（"&amp;D34&amp;"機関が要求）",IF(AND(J34="2 優先",LEFT(A34,1)="E"),"経営の判断と、社外との連携が整っていない（"&amp;D34&amp;"機関が要求）",IF(J34="2 優先","入口を破られたときの被害を小さくする備えが、確認できていない（"&amp;D34&amp;"機関が要求）",IF(J34="3 計画","備えの一部はある。次の見直しの計画に入れる",IF(J34="済","次に注意喚起が出たとき、同じ問いで確かめ直す",IF(J34="対象外","この会社には当てはまらない","")))))))))</f>
        <v/>
      </c>
      <c r="L34" s="11" t="n"/>
      <c r="M34" s="12" t="n"/>
      <c r="N34" s="11" t="n"/>
      <c r="O34" s="9" t="inlineStr">
        <is>
          <t>機関の原文</t>
        </is>
      </c>
      <c r="P34" s="13" t="inlineStr"/>
    </row>
    <row r="35">
      <c r="A35" s="8" t="inlineStr">
        <is>
          <t>C 痕跡の確認と、気づく・動く</t>
        </is>
      </c>
      <c r="B35" s="9" t="n">
        <v>13</v>
      </c>
      <c r="C35" s="8" t="inlineStr">
        <is>
          <t>インシデント発生時の対応</t>
        </is>
      </c>
      <c r="D35" s="9" t="n">
        <v>3</v>
      </c>
      <c r="E35" s="8" t="inlineStr">
        <is>
          <t>外部の調査会社・弁護士など、相談先が決まっている</t>
        </is>
      </c>
      <c r="F35" s="9" t="inlineStr">
        <is>
          <t>法務・総務</t>
        </is>
      </c>
      <c r="G35" s="8" t="inlineStr">
        <is>
          <t>契約の有無と連絡先を確かめる</t>
        </is>
      </c>
      <c r="H35" s="8" t="inlineStr">
        <is>
          <t>決まっていなければ「できていない・不明」</t>
        </is>
      </c>
      <c r="I35" s="10" t="n"/>
      <c r="J35" s="9">
        <f>IF(I35="","未回答",IF(I35="該当なし","対象外",IF(I35="できている","済",IF(P35&lt;&gt;"",IF(I35="一部","2 優先","1 最優先"),IF(I35="一部","3 計画","2 優先")))))</f>
        <v/>
      </c>
      <c r="K35" s="8">
        <f>IF(AND(J35="1 最優先",P35="痕跡"),"侵害が既に起きているかを確認できていない。被害への対応に切り替えるかの判断が要る（"&amp;D35&amp;"機関が要求）",IF(AND(J35="1 最優先",P35="アカウント"),"アカウントの扱いが確認できていない。今回の事案の起点とされた領域（"&amp;D35&amp;"機関が要求）",IF(J35="1 最優先","外から直接届く入口が確認できていない。今回の事案の起点とされた領域（"&amp;D35&amp;"機関が要求）",IF(AND(J35="2 優先",P35&lt;&gt;""),"起点とされた領域で、一部しか確認できていない。残りを特定して埋める（"&amp;D35&amp;"機関が要求）",IF(AND(J35="2 優先",LEFT(A35,1)="E"),"経営の判断と、社外との連携が整っていない（"&amp;D35&amp;"機関が要求）",IF(J35="2 優先","入口を破られたときの被害を小さくする備えが、確認できていない（"&amp;D35&amp;"機関が要求）",IF(J35="3 計画","備えの一部はある。次の見直しの計画に入れる",IF(J35="済","次に注意喚起が出たとき、同じ問いで確かめ直す",IF(J35="対象外","この会社には当てはまらない","")))))))))</f>
        <v/>
      </c>
      <c r="L35" s="11" t="n"/>
      <c r="M35" s="12" t="n"/>
      <c r="N35" s="11" t="n"/>
      <c r="O35" s="9" t="inlineStr">
        <is>
          <t>機関の報告から派生</t>
        </is>
      </c>
      <c r="P35" s="13" t="inlineStr"/>
    </row>
    <row r="36">
      <c r="A36" s="8" t="inlineStr">
        <is>
          <t>C 痕跡の確認と、気づく・動く</t>
        </is>
      </c>
      <c r="B36" s="9" t="n">
        <v>14</v>
      </c>
      <c r="C36" s="8" t="inlineStr">
        <is>
          <t>漏えいした情報の悪用を防ぐ</t>
        </is>
      </c>
      <c r="D36" s="9" t="n">
        <v>5</v>
      </c>
      <c r="E36" s="8" t="inlineStr">
        <is>
          <t>漏えいが起きたとき、誰に何を通知するかが文書にある</t>
        </is>
      </c>
      <c r="F36" s="9" t="inlineStr">
        <is>
          <t>法務・総務</t>
        </is>
      </c>
      <c r="G36" s="8" t="inlineStr">
        <is>
          <t>通知の文案と、対象者を特定する手順を確かめる</t>
        </is>
      </c>
      <c r="H36" s="8" t="inlineStr">
        <is>
          <t>無ければ「できていない・不明」</t>
        </is>
      </c>
      <c r="I36" s="10" t="n"/>
      <c r="J36" s="9">
        <f>IF(I36="","未回答",IF(I36="該当なし","対象外",IF(I36="できている","済",IF(P36&lt;&gt;"",IF(I36="一部","2 優先","1 最優先"),IF(I36="一部","3 計画","2 優先")))))</f>
        <v/>
      </c>
      <c r="K36" s="8">
        <f>IF(AND(J36="1 最優先",P36="痕跡"),"侵害が既に起きているかを確認できていない。被害への対応に切り替えるかの判断が要る（"&amp;D36&amp;"機関が要求）",IF(AND(J36="1 最優先",P36="アカウント"),"アカウントの扱いが確認できていない。今回の事案の起点とされた領域（"&amp;D36&amp;"機関が要求）",IF(J36="1 最優先","外から直接届く入口が確認できていない。今回の事案の起点とされた領域（"&amp;D36&amp;"機関が要求）",IF(AND(J36="2 優先",P36&lt;&gt;""),"起点とされた領域で、一部しか確認できていない。残りを特定して埋める（"&amp;D36&amp;"機関が要求）",IF(AND(J36="2 優先",LEFT(A36,1)="E"),"経営の判断と、社外との連携が整っていない（"&amp;D36&amp;"機関が要求）",IF(J36="2 優先","入口を破られたときの被害を小さくする備えが、確認できていない（"&amp;D36&amp;"機関が要求）",IF(J36="3 計画","備えの一部はある。次の見直しの計画に入れる",IF(J36="済","次に注意喚起が出たとき、同じ問いで確かめ直す",IF(J36="対象外","この会社には当てはまらない","")))))))))</f>
        <v/>
      </c>
      <c r="L36" s="11" t="n"/>
      <c r="M36" s="12" t="n"/>
      <c r="N36" s="11" t="n"/>
      <c r="O36" s="9" t="inlineStr">
        <is>
          <t>当社の追加</t>
        </is>
      </c>
      <c r="P36" s="13" t="inlineStr"/>
    </row>
    <row r="37">
      <c r="A37" s="8" t="inlineStr">
        <is>
          <t>C 痕跡の確認と、気づく・動く</t>
        </is>
      </c>
      <c r="B37" s="9" t="n">
        <v>14</v>
      </c>
      <c r="C37" s="8" t="inlineStr">
        <is>
          <t>漏えいした情報の悪用を防ぐ</t>
        </is>
      </c>
      <c r="D37" s="9" t="n">
        <v>5</v>
      </c>
      <c r="E37" s="8" t="inlineStr">
        <is>
          <t>利用者にパスワードの変更や多要素認証を呼びかける手順がある</t>
        </is>
      </c>
      <c r="F37" s="9" t="inlineStr">
        <is>
          <t>開発・運用／法務・総務</t>
        </is>
      </c>
      <c r="G37" s="8" t="inlineStr">
        <is>
          <t>告知の手段（メール・サイト）と、強制的にパスワードを変更させる機能の有無を確かめる</t>
        </is>
      </c>
      <c r="H37" s="8" t="inlineStr">
        <is>
          <t>手段が無ければ「できていない・不明」（JPCERT/CC は平時からの二次被害防止の呼びかけを求めている）</t>
        </is>
      </c>
      <c r="I37" s="10" t="n"/>
      <c r="J37" s="9">
        <f>IF(I37="","未回答",IF(I37="該当なし","対象外",IF(I37="できている","済",IF(P37&lt;&gt;"",IF(I37="一部","2 優先","1 最優先"),IF(I37="一部","3 計画","2 優先")))))</f>
        <v/>
      </c>
      <c r="K37" s="8">
        <f>IF(AND(J37="1 最優先",P37="痕跡"),"侵害が既に起きているかを確認できていない。被害への対応に切り替えるかの判断が要る（"&amp;D37&amp;"機関が要求）",IF(AND(J37="1 最優先",P37="アカウント"),"アカウントの扱いが確認できていない。今回の事案の起点とされた領域（"&amp;D37&amp;"機関が要求）",IF(J37="1 最優先","外から直接届く入口が確認できていない。今回の事案の起点とされた領域（"&amp;D37&amp;"機関が要求）",IF(AND(J37="2 優先",P37&lt;&gt;""),"起点とされた領域で、一部しか確認できていない。残りを特定して埋める（"&amp;D37&amp;"機関が要求）",IF(AND(J37="2 優先",LEFT(A37,1)="E"),"経営の判断と、社外との連携が整っていない（"&amp;D37&amp;"機関が要求）",IF(J37="2 優先","入口を破られたときの被害を小さくする備えが、確認できていない（"&amp;D37&amp;"機関が要求）",IF(J37="3 計画","備えの一部はある。次の見直しの計画に入れる",IF(J37="済","次に注意喚起が出たとき、同じ問いで確かめ直す",IF(J37="対象外","この会社には当てはまらない","")))))))))</f>
        <v/>
      </c>
      <c r="L37" s="11" t="n"/>
      <c r="M37" s="12" t="n"/>
      <c r="N37" s="11" t="n"/>
      <c r="O37" s="9" t="inlineStr">
        <is>
          <t>機関の原文</t>
        </is>
      </c>
      <c r="P37" s="13" t="inlineStr"/>
    </row>
    <row r="38">
      <c r="A38" s="8" t="inlineStr">
        <is>
          <t>D データ</t>
        </is>
      </c>
      <c r="B38" s="9" t="n">
        <v>8</v>
      </c>
      <c r="C38" s="8" t="inlineStr">
        <is>
          <t>不要になったデータを残さない</t>
        </is>
      </c>
      <c r="D38" s="9" t="n">
        <v>3</v>
      </c>
      <c r="E38" s="8" t="inlineStr">
        <is>
          <t>保存期間を過ぎた個人データを削除した記録がある</t>
        </is>
      </c>
      <c r="F38" s="9" t="inlineStr">
        <is>
          <t>情シス／開発・運用</t>
        </is>
      </c>
      <c r="G38" s="8" t="inlineStr">
        <is>
          <t>保存期間の決めと、直近の削除の記録を確かめる</t>
        </is>
      </c>
      <c r="H38" s="8" t="inlineStr">
        <is>
          <t>期間を決めていなければ「できていない・不明」</t>
        </is>
      </c>
      <c r="I38" s="10" t="n"/>
      <c r="J38" s="9">
        <f>IF(I38="","未回答",IF(I38="該当なし","対象外",IF(I38="できている","済",IF(P38&lt;&gt;"",IF(I38="一部","2 優先","1 最優先"),IF(I38="一部","3 計画","2 優先")))))</f>
        <v/>
      </c>
      <c r="K38" s="8">
        <f>IF(AND(J38="1 最優先",P38="痕跡"),"侵害が既に起きているかを確認できていない。被害への対応に切り替えるかの判断が要る（"&amp;D38&amp;"機関が要求）",IF(AND(J38="1 最優先",P38="アカウント"),"アカウントの扱いが確認できていない。今回の事案の起点とされた領域（"&amp;D38&amp;"機関が要求）",IF(J38="1 最優先","外から直接届く入口が確認できていない。今回の事案の起点とされた領域（"&amp;D38&amp;"機関が要求）",IF(AND(J38="2 優先",P38&lt;&gt;""),"起点とされた領域で、一部しか確認できていない。残りを特定して埋める（"&amp;D38&amp;"機関が要求）",IF(AND(J38="2 優先",LEFT(A38,1)="E"),"経営の判断と、社外との連携が整っていない（"&amp;D38&amp;"機関が要求）",IF(J38="2 優先","入口を破られたときの被害を小さくする備えが、確認できていない（"&amp;D38&amp;"機関が要求）",IF(J38="3 計画","備えの一部はある。次の見直しの計画に入れる",IF(J38="済","次に注意喚起が出たとき、同じ問いで確かめ直す",IF(J38="対象外","この会社には当てはまらない","")))))))))</f>
        <v/>
      </c>
      <c r="L38" s="11" t="n"/>
      <c r="M38" s="12" t="n"/>
      <c r="N38" s="11" t="n"/>
      <c r="O38" s="9" t="inlineStr">
        <is>
          <t>機関の原文</t>
        </is>
      </c>
      <c r="P38" s="13" t="inlineStr"/>
    </row>
    <row r="39">
      <c r="A39" s="8" t="inlineStr">
        <is>
          <t>D データ</t>
        </is>
      </c>
      <c r="B39" s="9" t="n">
        <v>8</v>
      </c>
      <c r="C39" s="8" t="inlineStr">
        <is>
          <t>不要になったデータを残さない</t>
        </is>
      </c>
      <c r="D39" s="9" t="n">
        <v>3</v>
      </c>
      <c r="E39" s="8" t="inlineStr">
        <is>
          <t>本番以外（検証環境・書き出したファイル）にある個人データの置き場所を把握している</t>
        </is>
      </c>
      <c r="F39" s="9" t="inlineStr">
        <is>
          <t>開発・運用</t>
        </is>
      </c>
      <c r="G39" s="8" t="inlineStr">
        <is>
          <t>検証環境のデータの出どころと、共有ドライブの書き出しファイルを確かめる</t>
        </is>
      </c>
      <c r="H39" s="8" t="inlineStr">
        <is>
          <t>本番のデータがそのまま置かれていれば「できていない・不明」</t>
        </is>
      </c>
      <c r="I39" s="10" t="n"/>
      <c r="J39" s="9">
        <f>IF(I39="","未回答",IF(I39="該当なし","対象外",IF(I39="できている","済",IF(P39&lt;&gt;"",IF(I39="一部","2 優先","1 最優先"),IF(I39="一部","3 計画","2 優先")))))</f>
        <v/>
      </c>
      <c r="K39" s="8">
        <f>IF(AND(J39="1 最優先",P39="痕跡"),"侵害が既に起きているかを確認できていない。被害への対応に切り替えるかの判断が要る（"&amp;D39&amp;"機関が要求）",IF(AND(J39="1 最優先",P39="アカウント"),"アカウントの扱いが確認できていない。今回の事案の起点とされた領域（"&amp;D39&amp;"機関が要求）",IF(J39="1 最優先","外から直接届く入口が確認できていない。今回の事案の起点とされた領域（"&amp;D39&amp;"機関が要求）",IF(AND(J39="2 優先",P39&lt;&gt;""),"起点とされた領域で、一部しか確認できていない。残りを特定して埋める（"&amp;D39&amp;"機関が要求）",IF(AND(J39="2 優先",LEFT(A39,1)="E"),"経営の判断と、社外との連携が整っていない（"&amp;D39&amp;"機関が要求）",IF(J39="2 優先","入口を破られたときの被害を小さくする備えが、確認できていない（"&amp;D39&amp;"機関が要求）",IF(J39="3 計画","備えの一部はある。次の見直しの計画に入れる",IF(J39="済","次に注意喚起が出たとき、同じ問いで確かめ直す",IF(J39="対象外","この会社には当てはまらない","")))))))))</f>
        <v/>
      </c>
      <c r="L39" s="11" t="n"/>
      <c r="M39" s="12" t="n"/>
      <c r="N39" s="11" t="n"/>
      <c r="O39" s="9" t="inlineStr">
        <is>
          <t>当社の追加</t>
        </is>
      </c>
      <c r="P39" s="13" t="inlineStr"/>
    </row>
    <row r="40">
      <c r="A40" s="8" t="inlineStr">
        <is>
          <t>D データ</t>
        </is>
      </c>
      <c r="B40" s="9" t="n">
        <v>9</v>
      </c>
      <c r="C40" s="8" t="inlineStr">
        <is>
          <t>保存データを暗号化する</t>
        </is>
      </c>
      <c r="D40" s="9" t="n">
        <v>2</v>
      </c>
      <c r="E40" s="8" t="inlineStr">
        <is>
          <t>データベース・バックアップ・ノートパソコンの保存データが暗号化されている</t>
        </is>
      </c>
      <c r="F40" s="9" t="inlineStr">
        <is>
          <t>情シス</t>
        </is>
      </c>
      <c r="G40" s="8" t="inlineStr">
        <is>
          <t>クラウドの暗号化の設定と、端末管理のディスク暗号化のレポートを確かめる</t>
        </is>
      </c>
      <c r="H40" s="8" t="inlineStr">
        <is>
          <t>暗号化されていないものがあれば「一部」</t>
        </is>
      </c>
      <c r="I40" s="10" t="n"/>
      <c r="J40" s="9">
        <f>IF(I40="","未回答",IF(I40="該当なし","対象外",IF(I40="できている","済",IF(P40&lt;&gt;"",IF(I40="一部","2 優先","1 最優先"),IF(I40="一部","3 計画","2 優先")))))</f>
        <v/>
      </c>
      <c r="K40" s="8">
        <f>IF(AND(J40="1 最優先",P40="痕跡"),"侵害が既に起きているかを確認できていない。被害への対応に切り替えるかの判断が要る（"&amp;D40&amp;"機関が要求）",IF(AND(J40="1 最優先",P40="アカウント"),"アカウントの扱いが確認できていない。今回の事案の起点とされた領域（"&amp;D40&amp;"機関が要求）",IF(J40="1 最優先","外から直接届く入口が確認できていない。今回の事案の起点とされた領域（"&amp;D40&amp;"機関が要求）",IF(AND(J40="2 優先",P40&lt;&gt;""),"起点とされた領域で、一部しか確認できていない。残りを特定して埋める（"&amp;D40&amp;"機関が要求）",IF(AND(J40="2 優先",LEFT(A40,1)="E"),"経営の判断と、社外との連携が整っていない（"&amp;D40&amp;"機関が要求）",IF(J40="2 優先","入口を破られたときの被害を小さくする備えが、確認できていない（"&amp;D40&amp;"機関が要求）",IF(J40="3 計画","備えの一部はある。次の見直しの計画に入れる",IF(J40="済","次に注意喚起が出たとき、同じ問いで確かめ直す",IF(J40="対象外","この会社には当てはまらない","")))))))))</f>
        <v/>
      </c>
      <c r="L40" s="11" t="n"/>
      <c r="M40" s="12" t="n"/>
      <c r="N40" s="11" t="n"/>
      <c r="O40" s="9" t="inlineStr">
        <is>
          <t>機関の原文</t>
        </is>
      </c>
      <c r="P40" s="13" t="inlineStr"/>
    </row>
    <row r="41">
      <c r="A41" s="8" t="inlineStr">
        <is>
          <t>D データ</t>
        </is>
      </c>
      <c r="B41" s="9" t="n">
        <v>10</v>
      </c>
      <c r="C41" s="8" t="inlineStr">
        <is>
          <t>通信を暗号化する</t>
        </is>
      </c>
      <c r="D41" s="9" t="n">
        <v>2</v>
      </c>
      <c r="E41" s="8" t="inlineStr">
        <is>
          <t>公開しているサイトと API がすべて HTTPS で、古い版の TLS を受け付けない</t>
        </is>
      </c>
      <c r="F41" s="9" t="inlineStr">
        <is>
          <t>開発・運用</t>
        </is>
      </c>
      <c r="G41" s="8" t="inlineStr">
        <is>
          <t>TLS の設定を外から調べる無料の診断サービスで、自社のサイトと API を調べる</t>
        </is>
      </c>
      <c r="H41" s="8" t="inlineStr">
        <is>
          <t>TLS 1.0・1.1 が有効なら「一部」</t>
        </is>
      </c>
      <c r="I41" s="10" t="n"/>
      <c r="J41" s="9">
        <f>IF(I41="","未回答",IF(I41="該当なし","対象外",IF(I41="できている","済",IF(P41&lt;&gt;"",IF(I41="一部","2 優先","1 最優先"),IF(I41="一部","3 計画","2 優先")))))</f>
        <v/>
      </c>
      <c r="K41" s="8">
        <f>IF(AND(J41="1 最優先",P41="痕跡"),"侵害が既に起きているかを確認できていない。被害への対応に切り替えるかの判断が要る（"&amp;D41&amp;"機関が要求）",IF(AND(J41="1 最優先",P41="アカウント"),"アカウントの扱いが確認できていない。今回の事案の起点とされた領域（"&amp;D41&amp;"機関が要求）",IF(J41="1 最優先","外から直接届く入口が確認できていない。今回の事案の起点とされた領域（"&amp;D41&amp;"機関が要求）",IF(AND(J41="2 優先",P41&lt;&gt;""),"起点とされた領域で、一部しか確認できていない。残りを特定して埋める（"&amp;D41&amp;"機関が要求）",IF(AND(J41="2 優先",LEFT(A41,1)="E"),"経営の判断と、社外との連携が整っていない（"&amp;D41&amp;"機関が要求）",IF(J41="2 優先","入口を破られたときの被害を小さくする備えが、確認できていない（"&amp;D41&amp;"機関が要求）",IF(J41="3 計画","備えの一部はある。次の見直しの計画に入れる",IF(J41="済","次に注意喚起が出たとき、同じ問いで確かめ直す",IF(J41="対象外","この会社には当てはまらない","")))))))))</f>
        <v/>
      </c>
      <c r="L41" s="11" t="n"/>
      <c r="M41" s="12" t="n"/>
      <c r="N41" s="11" t="n"/>
      <c r="O41" s="9" t="inlineStr">
        <is>
          <t>機関の報告から派生</t>
        </is>
      </c>
      <c r="P41" s="13" t="inlineStr"/>
    </row>
    <row r="42">
      <c r="A42" s="8" t="inlineStr">
        <is>
          <t>D データ</t>
        </is>
      </c>
      <c r="B42" s="9" t="n">
        <v>10</v>
      </c>
      <c r="C42" s="8" t="inlineStr">
        <is>
          <t>通信を暗号化する</t>
        </is>
      </c>
      <c r="D42" s="9" t="n">
        <v>2</v>
      </c>
      <c r="E42" s="8" t="inlineStr">
        <is>
          <t>期限切れや、期限が近い証明書が無い</t>
        </is>
      </c>
      <c r="F42" s="9" t="inlineStr">
        <is>
          <t>開発・運用</t>
        </is>
      </c>
      <c r="G42" s="8" t="inlineStr">
        <is>
          <t>証明書の一覧で有効期限を確かめる</t>
        </is>
      </c>
      <c r="H42" s="8" t="inlineStr">
        <is>
          <t>期限切れがあれば「できていない・不明」</t>
        </is>
      </c>
      <c r="I42" s="10" t="n"/>
      <c r="J42" s="9">
        <f>IF(I42="","未回答",IF(I42="該当なし","対象外",IF(I42="できている","済",IF(P42&lt;&gt;"",IF(I42="一部","2 優先","1 最優先"),IF(I42="一部","3 計画","2 優先")))))</f>
        <v/>
      </c>
      <c r="K42" s="8">
        <f>IF(AND(J42="1 最優先",P42="痕跡"),"侵害が既に起きているかを確認できていない。被害への対応に切り替えるかの判断が要る（"&amp;D42&amp;"機関が要求）",IF(AND(J42="1 最優先",P42="アカウント"),"アカウントの扱いが確認できていない。今回の事案の起点とされた領域（"&amp;D42&amp;"機関が要求）",IF(J42="1 最優先","外から直接届く入口が確認できていない。今回の事案の起点とされた領域（"&amp;D42&amp;"機関が要求）",IF(AND(J42="2 優先",P42&lt;&gt;""),"起点とされた領域で、一部しか確認できていない。残りを特定して埋める（"&amp;D42&amp;"機関が要求）",IF(AND(J42="2 優先",LEFT(A42,1)="E"),"経営の判断と、社外との連携が整っていない（"&amp;D42&amp;"機関が要求）",IF(J42="2 優先","入口を破られたときの被害を小さくする備えが、確認できていない（"&amp;D42&amp;"機関が要求）",IF(J42="3 計画","備えの一部はある。次の見直しの計画に入れる",IF(J42="済","次に注意喚起が出たとき、同じ問いで確かめ直す",IF(J42="対象外","この会社には当てはまらない","")))))))))</f>
        <v/>
      </c>
      <c r="L42" s="11" t="n"/>
      <c r="M42" s="12" t="n"/>
      <c r="N42" s="11" t="n"/>
      <c r="O42" s="9" t="inlineStr">
        <is>
          <t>当社の追加</t>
        </is>
      </c>
      <c r="P42" s="13" t="inlineStr"/>
    </row>
    <row r="43">
      <c r="A43" s="8" t="inlineStr">
        <is>
          <t>E 経営・委託先・情報共有</t>
        </is>
      </c>
      <c r="B43" s="9" t="n">
        <v>16</v>
      </c>
      <c r="C43" s="8" t="inlineStr">
        <is>
          <t>経営層が関与する</t>
        </is>
      </c>
      <c r="D43" s="9" t="n">
        <v>6</v>
      </c>
      <c r="E43" s="8" t="inlineStr">
        <is>
          <t>点検の結果を経営に報告し、対応の優先順位と予算を決めた</t>
        </is>
      </c>
      <c r="F43" s="9" t="inlineStr">
        <is>
          <t>経営層／情シス</t>
        </is>
      </c>
      <c r="G43" s="8" t="inlineStr">
        <is>
          <t>この表の「集計」シートを経営会議に出す</t>
        </is>
      </c>
      <c r="H43" s="8" t="inlineStr">
        <is>
          <t>報告していなければ「できていない・不明」</t>
        </is>
      </c>
      <c r="I43" s="10" t="n"/>
      <c r="J43" s="9">
        <f>IF(I43="","未回答",IF(I43="該当なし","対象外",IF(I43="できている","済",IF(P43&lt;&gt;"",IF(I43="一部","2 優先","1 最優先"),IF(I43="一部","3 計画","2 優先")))))</f>
        <v/>
      </c>
      <c r="K43" s="8">
        <f>IF(AND(J43="1 最優先",P43="痕跡"),"侵害が既に起きているかを確認できていない。被害への対応に切り替えるかの判断が要る（"&amp;D43&amp;"機関が要求）",IF(AND(J43="1 最優先",P43="アカウント"),"アカウントの扱いが確認できていない。今回の事案の起点とされた領域（"&amp;D43&amp;"機関が要求）",IF(J43="1 最優先","外から直接届く入口が確認できていない。今回の事案の起点とされた領域（"&amp;D43&amp;"機関が要求）",IF(AND(J43="2 優先",P43&lt;&gt;""),"起点とされた領域で、一部しか確認できていない。残りを特定して埋める（"&amp;D43&amp;"機関が要求）",IF(AND(J43="2 優先",LEFT(A43,1)="E"),"経営の判断と、社外との連携が整っていない（"&amp;D43&amp;"機関が要求）",IF(J43="2 優先","入口を破られたときの被害を小さくする備えが、確認できていない（"&amp;D43&amp;"機関が要求）",IF(J43="3 計画","備えの一部はある。次の見直しの計画に入れる",IF(J43="済","次に注意喚起が出たとき、同じ問いで確かめ直す",IF(J43="対象外","この会社には当てはまらない","")))))))))</f>
        <v/>
      </c>
      <c r="L43" s="11" t="n"/>
      <c r="M43" s="12" t="n"/>
      <c r="N43" s="11" t="n"/>
      <c r="O43" s="9" t="inlineStr">
        <is>
          <t>機関の報告から派生</t>
        </is>
      </c>
      <c r="P43" s="13" t="inlineStr"/>
    </row>
    <row r="44">
      <c r="A44" s="8" t="inlineStr">
        <is>
          <t>E 経営・委託先・情報共有</t>
        </is>
      </c>
      <c r="B44" s="9" t="n">
        <v>16</v>
      </c>
      <c r="C44" s="8" t="inlineStr">
        <is>
          <t>経営層が関与する</t>
        </is>
      </c>
      <c r="D44" s="9" t="n">
        <v>6</v>
      </c>
      <c r="E44" s="8" t="inlineStr">
        <is>
          <t>点検の論点が、自社の「事業等のリスク」章や社内のリスク一覧にあるかを照らした</t>
        </is>
      </c>
      <c r="F44" s="9" t="inlineStr">
        <is>
          <t>経営層</t>
        </is>
      </c>
      <c r="G44" s="8" t="inlineStr">
        <is>
          <t>有価証券報告書・届出書の「事業等のリスク」章で、本調査の20語（API・不正アクセスなど）を検索する</t>
        </is>
      </c>
      <c r="H44" s="8" t="inlineStr">
        <is>
          <t>無い論点は、主要なリスクとして書くか、書かない判断を記録するかを決める</t>
        </is>
      </c>
      <c r="I44" s="10" t="n"/>
      <c r="J44" s="9">
        <f>IF(I44="","未回答",IF(I44="該当なし","対象外",IF(I44="できている","済",IF(P44&lt;&gt;"",IF(I44="一部","2 優先","1 最優先"),IF(I44="一部","3 計画","2 優先")))))</f>
        <v/>
      </c>
      <c r="K44" s="8">
        <f>IF(AND(J44="1 最優先",P44="痕跡"),"侵害が既に起きているかを確認できていない。被害への対応に切り替えるかの判断が要る（"&amp;D44&amp;"機関が要求）",IF(AND(J44="1 最優先",P44="アカウント"),"アカウントの扱いが確認できていない。今回の事案の起点とされた領域（"&amp;D44&amp;"機関が要求）",IF(J44="1 最優先","外から直接届く入口が確認できていない。今回の事案の起点とされた領域（"&amp;D44&amp;"機関が要求）",IF(AND(J44="2 優先",P44&lt;&gt;""),"起点とされた領域で、一部しか確認できていない。残りを特定して埋める（"&amp;D44&amp;"機関が要求）",IF(AND(J44="2 優先",LEFT(A44,1)="E"),"経営の判断と、社外との連携が整っていない（"&amp;D44&amp;"機関が要求）",IF(J44="2 優先","入口を破られたときの被害を小さくする備えが、確認できていない（"&amp;D44&amp;"機関が要求）",IF(J44="3 計画","備えの一部はある。次の見直しの計画に入れる",IF(J44="済","次に注意喚起が出たとき、同じ問いで確かめ直す",IF(J44="対象外","この会社には当てはまらない","")))))))))</f>
        <v/>
      </c>
      <c r="L44" s="11" t="n"/>
      <c r="M44" s="12" t="n"/>
      <c r="N44" s="11" t="n"/>
      <c r="O44" s="9" t="inlineStr">
        <is>
          <t>当社の追加</t>
        </is>
      </c>
      <c r="P44" s="13" t="inlineStr"/>
    </row>
    <row r="45">
      <c r="A45" s="8" t="inlineStr">
        <is>
          <t>E 経営・委託先・情報共有</t>
        </is>
      </c>
      <c r="B45" s="9" t="n">
        <v>15</v>
      </c>
      <c r="C45" s="8" t="inlineStr">
        <is>
          <t>委託先を含めて管理する</t>
        </is>
      </c>
      <c r="D45" s="9" t="n">
        <v>4</v>
      </c>
      <c r="E45" s="8" t="inlineStr">
        <is>
          <t>個人データや自社システムへの接続を委ねている委託先の一覧がある</t>
        </is>
      </c>
      <c r="F45" s="9" t="inlineStr">
        <is>
          <t>調達／情シス</t>
        </is>
      </c>
      <c r="G45" s="8" t="inlineStr">
        <is>
          <t>契約の一覧から、個人データを預けている先と、システムに接続している先を抜き出す</t>
        </is>
      </c>
      <c r="H45" s="8" t="inlineStr">
        <is>
          <t>一覧が無ければ「できていない・不明」</t>
        </is>
      </c>
      <c r="I45" s="10" t="n"/>
      <c r="J45" s="9">
        <f>IF(I45="","未回答",IF(I45="該当なし","対象外",IF(I45="できている","済",IF(P45&lt;&gt;"",IF(I45="一部","2 優先","1 最優先"),IF(I45="一部","3 計画","2 優先")))))</f>
        <v/>
      </c>
      <c r="K45" s="8">
        <f>IF(AND(J45="1 最優先",P45="痕跡"),"侵害が既に起きているかを確認できていない。被害への対応に切り替えるかの判断が要る（"&amp;D45&amp;"機関が要求）",IF(AND(J45="1 最優先",P45="アカウント"),"アカウントの扱いが確認できていない。今回の事案の起点とされた領域（"&amp;D45&amp;"機関が要求）",IF(J45="1 最優先","外から直接届く入口が確認できていない。今回の事案の起点とされた領域（"&amp;D45&amp;"機関が要求）",IF(AND(J45="2 優先",P45&lt;&gt;""),"起点とされた領域で、一部しか確認できていない。残りを特定して埋める（"&amp;D45&amp;"機関が要求）",IF(AND(J45="2 優先",LEFT(A45,1)="E"),"経営の判断と、社外との連携が整っていない（"&amp;D45&amp;"機関が要求）",IF(J45="2 優先","入口を破られたときの被害を小さくする備えが、確認できていない（"&amp;D45&amp;"機関が要求）",IF(J45="3 計画","備えの一部はある。次の見直しの計画に入れる",IF(J45="済","次に注意喚起が出たとき、同じ問いで確かめ直す",IF(J45="対象外","この会社には当てはまらない","")))))))))</f>
        <v/>
      </c>
      <c r="L45" s="11" t="n"/>
      <c r="M45" s="12" t="n"/>
      <c r="N45" s="11" t="n"/>
      <c r="O45" s="9" t="inlineStr">
        <is>
          <t>機関の報告から派生</t>
        </is>
      </c>
      <c r="P45" s="13" t="inlineStr"/>
    </row>
    <row r="46">
      <c r="A46" s="8" t="inlineStr">
        <is>
          <t>E 経営・委託先・情報共有</t>
        </is>
      </c>
      <c r="B46" s="9" t="n">
        <v>15</v>
      </c>
      <c r="C46" s="8" t="inlineStr">
        <is>
          <t>委託先を含めて管理する</t>
        </is>
      </c>
      <c r="D46" s="9" t="n">
        <v>4</v>
      </c>
      <c r="E46" s="8" t="inlineStr">
        <is>
          <t>今回の注意喚起を受けて、主要な委託先に点検の状況を確かめた</t>
        </is>
      </c>
      <c r="F46" s="9" t="inlineStr">
        <is>
          <t>調達／情シス</t>
        </is>
      </c>
      <c r="G46" s="8" t="inlineStr">
        <is>
          <t>この表の問いを委託先に送り、回答を受け取る</t>
        </is>
      </c>
      <c r="H46" s="8" t="inlineStr">
        <is>
          <t>回答が無い委託先があれば「一部」</t>
        </is>
      </c>
      <c r="I46" s="10" t="n"/>
      <c r="J46" s="9">
        <f>IF(I46="","未回答",IF(I46="該当なし","対象外",IF(I46="できている","済",IF(P46&lt;&gt;"",IF(I46="一部","2 優先","1 最優先"),IF(I46="一部","3 計画","2 優先")))))</f>
        <v/>
      </c>
      <c r="K46" s="8">
        <f>IF(AND(J46="1 最優先",P46="痕跡"),"侵害が既に起きているかを確認できていない。被害への対応に切り替えるかの判断が要る（"&amp;D46&amp;"機関が要求）",IF(AND(J46="1 最優先",P46="アカウント"),"アカウントの扱いが確認できていない。今回の事案の起点とされた領域（"&amp;D46&amp;"機関が要求）",IF(J46="1 最優先","外から直接届く入口が確認できていない。今回の事案の起点とされた領域（"&amp;D46&amp;"機関が要求）",IF(AND(J46="2 優先",P46&lt;&gt;""),"起点とされた領域で、一部しか確認できていない。残りを特定して埋める（"&amp;D46&amp;"機関が要求）",IF(AND(J46="2 優先",LEFT(A46,1)="E"),"経営の判断と、社外との連携が整っていない（"&amp;D46&amp;"機関が要求）",IF(J46="2 優先","入口を破られたときの被害を小さくする備えが、確認できていない（"&amp;D46&amp;"機関が要求）",IF(J46="3 計画","備えの一部はある。次の見直しの計画に入れる",IF(J46="済","次に注意喚起が出たとき、同じ問いで確かめ直す",IF(J46="対象外","この会社には当てはまらない","")))))))))</f>
        <v/>
      </c>
      <c r="L46" s="11" t="n"/>
      <c r="M46" s="12" t="n"/>
      <c r="N46" s="11" t="n"/>
      <c r="O46" s="9" t="inlineStr">
        <is>
          <t>機関の報告から派生</t>
        </is>
      </c>
      <c r="P46" s="13" t="inlineStr"/>
    </row>
    <row r="47">
      <c r="A47" s="8" t="inlineStr">
        <is>
          <t>E 経営・委託先・情報共有</t>
        </is>
      </c>
      <c r="B47" s="9" t="n">
        <v>17</v>
      </c>
      <c r="C47" s="8" t="inlineStr">
        <is>
          <t>被害や攻撃に関する情報を提供、共有する</t>
        </is>
      </c>
      <c r="D47" s="9" t="n">
        <v>3</v>
      </c>
      <c r="E47" s="8" t="inlineStr">
        <is>
          <t>同業・取引先と情報を共有する先が決まっている（団体名・窓口）</t>
        </is>
      </c>
      <c r="F47" s="9" t="inlineStr">
        <is>
          <t>法務・総務</t>
        </is>
      </c>
      <c r="G47" s="8" t="inlineStr">
        <is>
          <t>加盟している業界団体と、その窓口を確かめる</t>
        </is>
      </c>
      <c r="H47" s="8" t="inlineStr">
        <is>
          <t>決まっていなければ「できていない・不明」</t>
        </is>
      </c>
      <c r="I47" s="10" t="n"/>
      <c r="J47" s="9">
        <f>IF(I47="","未回答",IF(I47="該当なし","対象外",IF(I47="できている","済",IF(P47&lt;&gt;"",IF(I47="一部","2 優先","1 最優先"),IF(I47="一部","3 計画","2 優先")))))</f>
        <v/>
      </c>
      <c r="K47" s="8">
        <f>IF(AND(J47="1 最優先",P47="痕跡"),"侵害が既に起きているかを確認できていない。被害への対応に切り替えるかの判断が要る（"&amp;D47&amp;"機関が要求）",IF(AND(J47="1 最優先",P47="アカウント"),"アカウントの扱いが確認できていない。今回の事案の起点とされた領域（"&amp;D47&amp;"機関が要求）",IF(J47="1 最優先","外から直接届く入口が確認できていない。今回の事案の起点とされた領域（"&amp;D47&amp;"機関が要求）",IF(AND(J47="2 優先",P47&lt;&gt;""),"起点とされた領域で、一部しか確認できていない。残りを特定して埋める（"&amp;D47&amp;"機関が要求）",IF(AND(J47="2 優先",LEFT(A47,1)="E"),"経営の判断と、社外との連携が整っていない（"&amp;D47&amp;"機関が要求）",IF(J47="2 優先","入口を破られたときの被害を小さくする備えが、確認できていない（"&amp;D47&amp;"機関が要求）",IF(J47="3 計画","備えの一部はある。次の見直しの計画に入れる",IF(J47="済","次に注意喚起が出たとき、同じ問いで確かめ直す",IF(J47="対象外","この会社には当てはまらない","")))))))))</f>
        <v/>
      </c>
      <c r="L47" s="11" t="n"/>
      <c r="M47" s="12" t="n"/>
      <c r="N47" s="11" t="n"/>
      <c r="O47" s="9" t="inlineStr">
        <is>
          <t>機関の報告から派生</t>
        </is>
      </c>
      <c r="P47" s="13" t="inlineStr"/>
    </row>
    <row r="48">
      <c r="A48" s="8" t="inlineStr">
        <is>
          <t>E 経営・委託先・情報共有</t>
        </is>
      </c>
      <c r="B48" s="9" t="n">
        <v>17</v>
      </c>
      <c r="C48" s="8" t="inlineStr">
        <is>
          <t>被害や攻撃に関する情報を提供、共有する</t>
        </is>
      </c>
      <c r="D48" s="9" t="n">
        <v>3</v>
      </c>
      <c r="E48" s="8" t="inlineStr">
        <is>
          <t>当局への報告先と期限を、誰かが知っている（個人情報保護委員会・所管省庁）</t>
        </is>
      </c>
      <c r="F48" s="9" t="inlineStr">
        <is>
          <t>法務・総務</t>
        </is>
      </c>
      <c r="G48" s="8" t="inlineStr">
        <is>
          <t>担当者に聞き、手順の文書と照らす</t>
        </is>
      </c>
      <c r="H48" s="8" t="inlineStr">
        <is>
          <t>知っている人がいなければ「できていない・不明」</t>
        </is>
      </c>
      <c r="I48" s="10" t="n"/>
      <c r="J48" s="9">
        <f>IF(I48="","未回答",IF(I48="該当なし","対象外",IF(I48="できている","済",IF(P48&lt;&gt;"",IF(I48="一部","2 優先","1 最優先"),IF(I48="一部","3 計画","2 優先")))))</f>
        <v/>
      </c>
      <c r="K48" s="8">
        <f>IF(AND(J48="1 最優先",P48="痕跡"),"侵害が既に起きているかを確認できていない。被害への対応に切り替えるかの判断が要る（"&amp;D48&amp;"機関が要求）",IF(AND(J48="1 最優先",P48="アカウント"),"アカウントの扱いが確認できていない。今回の事案の起点とされた領域（"&amp;D48&amp;"機関が要求）",IF(J48="1 最優先","外から直接届く入口が確認できていない。今回の事案の起点とされた領域（"&amp;D48&amp;"機関が要求）",IF(AND(J48="2 優先",P48&lt;&gt;""),"起点とされた領域で、一部しか確認できていない。残りを特定して埋める（"&amp;D48&amp;"機関が要求）",IF(AND(J48="2 優先",LEFT(A48,1)="E"),"経営の判断と、社外との連携が整っていない（"&amp;D48&amp;"機関が要求）",IF(J48="2 優先","入口を破られたときの被害を小さくする備えが、確認できていない（"&amp;D48&amp;"機関が要求）",IF(J48="3 計画","備えの一部はある。次の見直しの計画に入れる",IF(J48="済","次に注意喚起が出たとき、同じ問いで確かめ直す",IF(J48="対象外","この会社には当てはまらない","")))))))))</f>
        <v/>
      </c>
      <c r="L48" s="11" t="n"/>
      <c r="M48" s="12" t="n"/>
      <c r="N48" s="11" t="n"/>
      <c r="O48" s="9" t="inlineStr">
        <is>
          <t>機関の報告から派生</t>
        </is>
      </c>
      <c r="P48" s="13" t="inlineStr"/>
    </row>
    <row r="49">
      <c r="A49" s="8" t="inlineStr">
        <is>
          <t>E 経営・委託先・情報共有</t>
        </is>
      </c>
      <c r="B49" s="9" t="n">
        <v>17</v>
      </c>
      <c r="C49" s="8" t="inlineStr">
        <is>
          <t>被害や攻撃に関する情報を提供、共有する</t>
        </is>
      </c>
      <c r="D49" s="9" t="n">
        <v>3</v>
      </c>
      <c r="E49" s="8" t="inlineStr">
        <is>
          <t>共有してよい情報と、出してはいけない情報の線引きが文書にある</t>
        </is>
      </c>
      <c r="F49" s="9" t="inlineStr">
        <is>
          <t>法務・総務</t>
        </is>
      </c>
      <c r="G49" s="8" t="inlineStr">
        <is>
          <t>文書の有無を確かめる</t>
        </is>
      </c>
      <c r="H49" s="8" t="inlineStr">
        <is>
          <t>無ければ「できていない・不明」</t>
        </is>
      </c>
      <c r="I49" s="10" t="n"/>
      <c r="J49" s="9">
        <f>IF(I49="","未回答",IF(I49="該当なし","対象外",IF(I49="できている","済",IF(P49&lt;&gt;"",IF(I49="一部","2 優先","1 最優先"),IF(I49="一部","3 計画","2 優先")))))</f>
        <v/>
      </c>
      <c r="K49" s="8">
        <f>IF(AND(J49="1 最優先",P49="痕跡"),"侵害が既に起きているかを確認できていない。被害への対応に切り替えるかの判断が要る（"&amp;D49&amp;"機関が要求）",IF(AND(J49="1 最優先",P49="アカウント"),"アカウントの扱いが確認できていない。今回の事案の起点とされた領域（"&amp;D49&amp;"機関が要求）",IF(J49="1 最優先","外から直接届く入口が確認できていない。今回の事案の起点とされた領域（"&amp;D49&amp;"機関が要求）",IF(AND(J49="2 優先",P49&lt;&gt;""),"起点とされた領域で、一部しか確認できていない。残りを特定して埋める（"&amp;D49&amp;"機関が要求）",IF(AND(J49="2 優先",LEFT(A49,1)="E"),"経営の判断と、社外との連携が整っていない（"&amp;D49&amp;"機関が要求）",IF(J49="2 優先","入口を破られたときの被害を小さくする備えが、確認できていない（"&amp;D49&amp;"機関が要求）",IF(J49="3 計画","備えの一部はある。次の見直しの計画に入れる",IF(J49="済","次に注意喚起が出たとき、同じ問いで確かめ直す",IF(J49="対象外","この会社には当てはまらない","")))))))))</f>
        <v/>
      </c>
      <c r="L49" s="11" t="n"/>
      <c r="M49" s="12" t="n"/>
      <c r="N49" s="11" t="n"/>
      <c r="O49" s="9" t="inlineStr">
        <is>
          <t>当社の追加</t>
        </is>
      </c>
      <c r="P49" s="13" t="inlineStr"/>
    </row>
  </sheetData>
  <autoFilter ref="A4:O49"/>
  <conditionalFormatting sqref="J5:K49">
    <cfRule type="expression" priority="1" dxfId="0">
      <formula>$J5="1 最優先"</formula>
    </cfRule>
    <cfRule type="expression" priority="2" dxfId="1">
      <formula>$J5="2 優先"</formula>
    </cfRule>
    <cfRule type="expression" priority="3" dxfId="2">
      <formula>$J5="3 計画"</formula>
    </cfRule>
    <cfRule type="expression" priority="4" dxfId="3">
      <formula>$J5="済"</formula>
    </cfRule>
    <cfRule type="expression" priority="5" dxfId="4">
      <formula>$J5="未回答"</formula>
    </cfRule>
    <cfRule type="expression" priority="6" dxfId="5">
      <formula>$J5="対象外"</formula>
    </cfRule>
  </conditionalFormatting>
  <dataValidations count="2">
    <dataValidation sqref="I5 I6 I7 I8 I9 I10 I11 I12 I13 I14 I15 I16 I17 I18 I19 I20 I21 I22 I23 I24 I25 I26 I27 I28 I29 I30 I31 I32 I33 I34 I35 I36 I37 I38 I39 I40 I41 I42 I43 I44 I45 I46 I47 I48 I49" showDropDown="0" showInputMessage="0" showErrorMessage="1" allowBlank="1" errorTitle="結果" error="できている／一部／できていない・不明／該当なし から選んでください" type="list">
      <formula1>"できている,一部,できていない・不明,該当なし"</formula1>
    </dataValidation>
    <dataValidation sqref="M5:M49" showDropDown="0" showInputMessage="0" showErrorMessage="1" allowBlank="1" errorTitle="期限" error="日付（例 2026/11/30）で入力してください" type="date" operator="greaterThan">
      <formula1>DATE(2026,1,1)</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2" customWidth="1" min="2" max="2"/>
    <col width="12" customWidth="1" min="3" max="3"/>
    <col width="12" customWidth="1" min="4" max="4"/>
    <col width="12" customWidth="1" min="5" max="5"/>
    <col width="12" customWidth="1" min="6" max="6"/>
    <col width="12" customWidth="1" min="7" max="7"/>
  </cols>
  <sheetData>
    <row r="1">
      <c r="A1" s="14" t="inlineStr">
        <is>
          <t>点検の集計（経営への報告用）</t>
        </is>
      </c>
    </row>
    <row r="2">
      <c r="A2" s="6" t="inlineStr">
        <is>
          <t>「点検」シートの結果から自動で数えます。</t>
        </is>
      </c>
    </row>
    <row r="4">
      <c r="A4" s="7" t="inlineStr">
        <is>
          <t>優先度</t>
        </is>
      </c>
      <c r="B4" s="7" t="inlineStr">
        <is>
          <t>問いの数</t>
        </is>
      </c>
    </row>
    <row r="5">
      <c r="A5" s="15" t="inlineStr">
        <is>
          <t>1 最優先</t>
        </is>
      </c>
      <c r="B5" s="9">
        <f>COUNTIF(点検!$J$5:$J$49,"1 最優先")</f>
        <v/>
      </c>
    </row>
    <row r="6">
      <c r="A6" s="15" t="inlineStr">
        <is>
          <t>2 優先</t>
        </is>
      </c>
      <c r="B6" s="9">
        <f>COUNTIF(点検!$J$5:$J$49,"2 優先")</f>
        <v/>
      </c>
    </row>
    <row r="7">
      <c r="A7" s="15" t="inlineStr">
        <is>
          <t>3 計画</t>
        </is>
      </c>
      <c r="B7" s="9">
        <f>COUNTIF(点検!$J$5:$J$49,"3 計画")</f>
        <v/>
      </c>
    </row>
    <row r="8">
      <c r="A8" s="15" t="inlineStr">
        <is>
          <t>済</t>
        </is>
      </c>
      <c r="B8" s="9">
        <f>COUNTIF(点検!$J$5:$J$49,"済")</f>
        <v/>
      </c>
    </row>
    <row r="9">
      <c r="A9" s="15" t="inlineStr">
        <is>
          <t>未回答</t>
        </is>
      </c>
      <c r="B9" s="9">
        <f>COUNTIF(点検!$J$5:$J$49,"未回答")</f>
        <v/>
      </c>
    </row>
    <row r="10">
      <c r="A10" s="15" t="inlineStr">
        <is>
          <t>対象外</t>
        </is>
      </c>
      <c r="B10" s="9">
        <f>COUNTIF(点検!$J$5:$J$49,"対象外")</f>
        <v/>
      </c>
    </row>
    <row r="11">
      <c r="A11" s="16" t="inlineStr">
        <is>
          <t>合計</t>
        </is>
      </c>
      <c r="B11" s="13">
        <f>SUM(B5:B10)</f>
        <v/>
      </c>
    </row>
    <row r="13">
      <c r="A13" s="7" t="inlineStr">
        <is>
          <t>大項目</t>
        </is>
      </c>
      <c r="B13" s="7" t="inlineStr">
        <is>
          <t>1 最優先</t>
        </is>
      </c>
      <c r="C13" s="7" t="inlineStr">
        <is>
          <t>2 優先</t>
        </is>
      </c>
      <c r="D13" s="7" t="inlineStr">
        <is>
          <t>3 計画</t>
        </is>
      </c>
      <c r="E13" s="7" t="inlineStr">
        <is>
          <t>済</t>
        </is>
      </c>
    </row>
    <row r="14">
      <c r="A14" s="15" t="inlineStr">
        <is>
          <t>A 入口（外から届くもの）</t>
        </is>
      </c>
      <c r="B14" s="9">
        <f>COUNTIFS(点検!$A$5:$A$49,"A 入口（外から届くもの）",点検!$J$5:$J$49,"1 最優先")</f>
        <v/>
      </c>
      <c r="C14" s="9">
        <f>COUNTIFS(点検!$A$5:$A$49,"A 入口（外から届くもの）",点検!$J$5:$J$49,"2 優先")</f>
        <v/>
      </c>
      <c r="D14" s="9">
        <f>COUNTIFS(点検!$A$5:$A$49,"A 入口（外から届くもの）",点検!$J$5:$J$49,"3 計画")</f>
        <v/>
      </c>
      <c r="E14" s="9">
        <f>COUNTIFS(点検!$A$5:$A$49,"A 入口（外から届くもの）",点検!$J$5:$J$49,"済")</f>
        <v/>
      </c>
    </row>
    <row r="15">
      <c r="A15" s="15" t="inlineStr">
        <is>
          <t>B アカウントと権限</t>
        </is>
      </c>
      <c r="B15" s="9">
        <f>COUNTIFS(点検!$A$5:$A$49,"B アカウントと権限",点検!$J$5:$J$49,"1 最優先")</f>
        <v/>
      </c>
      <c r="C15" s="9">
        <f>COUNTIFS(点検!$A$5:$A$49,"B アカウントと権限",点検!$J$5:$J$49,"2 優先")</f>
        <v/>
      </c>
      <c r="D15" s="9">
        <f>COUNTIFS(点検!$A$5:$A$49,"B アカウントと権限",点検!$J$5:$J$49,"3 計画")</f>
        <v/>
      </c>
      <c r="E15" s="9">
        <f>COUNTIFS(点検!$A$5:$A$49,"B アカウントと権限",点検!$J$5:$J$49,"済")</f>
        <v/>
      </c>
    </row>
    <row r="16">
      <c r="A16" s="15" t="inlineStr">
        <is>
          <t>C 痕跡の確認と、気づく・動く</t>
        </is>
      </c>
      <c r="B16" s="9">
        <f>COUNTIFS(点検!$A$5:$A$49,"C 痕跡の確認と、気づく・動く",点検!$J$5:$J$49,"1 最優先")</f>
        <v/>
      </c>
      <c r="C16" s="9">
        <f>COUNTIFS(点検!$A$5:$A$49,"C 痕跡の確認と、気づく・動く",点検!$J$5:$J$49,"2 優先")</f>
        <v/>
      </c>
      <c r="D16" s="9">
        <f>COUNTIFS(点検!$A$5:$A$49,"C 痕跡の確認と、気づく・動く",点検!$J$5:$J$49,"3 計画")</f>
        <v/>
      </c>
      <c r="E16" s="9">
        <f>COUNTIFS(点検!$A$5:$A$49,"C 痕跡の確認と、気づく・動く",点検!$J$5:$J$49,"済")</f>
        <v/>
      </c>
    </row>
    <row r="17">
      <c r="A17" s="15" t="inlineStr">
        <is>
          <t>D データ</t>
        </is>
      </c>
      <c r="B17" s="9">
        <f>COUNTIFS(点検!$A$5:$A$49,"D データ",点検!$J$5:$J$49,"1 最優先")</f>
        <v/>
      </c>
      <c r="C17" s="9">
        <f>COUNTIFS(点検!$A$5:$A$49,"D データ",点検!$J$5:$J$49,"2 優先")</f>
        <v/>
      </c>
      <c r="D17" s="9">
        <f>COUNTIFS(点検!$A$5:$A$49,"D データ",点検!$J$5:$J$49,"3 計画")</f>
        <v/>
      </c>
      <c r="E17" s="9">
        <f>COUNTIFS(点検!$A$5:$A$49,"D データ",点検!$J$5:$J$49,"済")</f>
        <v/>
      </c>
    </row>
    <row r="18">
      <c r="A18" s="15" t="inlineStr">
        <is>
          <t>E 経営・委託先・情報共有</t>
        </is>
      </c>
      <c r="B18" s="9">
        <f>COUNTIFS(点検!$A$5:$A$49,"E 経営・委託先・情報共有",点検!$J$5:$J$49,"1 最優先")</f>
        <v/>
      </c>
      <c r="C18" s="9">
        <f>COUNTIFS(点検!$A$5:$A$49,"E 経営・委託先・情報共有",点検!$J$5:$J$49,"2 優先")</f>
        <v/>
      </c>
      <c r="D18" s="9">
        <f>COUNTIFS(点検!$A$5:$A$49,"E 経営・委託先・情報共有",点検!$J$5:$J$49,"3 計画")</f>
        <v/>
      </c>
      <c r="E18" s="9">
        <f>COUNTIFS(点検!$A$5:$A$49,"E 経営・委託先・情報共有",点検!$J$5:$J$49,"済")</f>
        <v/>
      </c>
    </row>
    <row r="20">
      <c r="A20" s="7" t="inlineStr">
        <is>
          <t>担当（「／」で複数の場合は各担当に数える）</t>
        </is>
      </c>
      <c r="B20" s="7" t="inlineStr">
        <is>
          <t>1 最優先</t>
        </is>
      </c>
      <c r="C20" s="7" t="inlineStr">
        <is>
          <t>2 優先</t>
        </is>
      </c>
    </row>
    <row r="21">
      <c r="A21" s="15" t="inlineStr">
        <is>
          <t>経営層</t>
        </is>
      </c>
      <c r="B21" s="9">
        <f>COUNTIFS(点検!$F$5:$F$49,"*経営層*",点検!$J$5:$J$49,"1 最優先")</f>
        <v/>
      </c>
      <c r="C21" s="9">
        <f>COUNTIFS(点検!$F$5:$F$49,"*経営層*",点検!$J$5:$J$49,"2 優先")</f>
        <v/>
      </c>
    </row>
    <row r="22">
      <c r="A22" s="15" t="inlineStr">
        <is>
          <t>情シス</t>
        </is>
      </c>
      <c r="B22" s="9">
        <f>COUNTIFS(点検!$F$5:$F$49,"*情シス*",点検!$J$5:$J$49,"1 最優先")</f>
        <v/>
      </c>
      <c r="C22" s="9">
        <f>COUNTIFS(点検!$F$5:$F$49,"*情シス*",点検!$J$5:$J$49,"2 優先")</f>
        <v/>
      </c>
    </row>
    <row r="23">
      <c r="A23" s="15" t="inlineStr">
        <is>
          <t>開発・運用</t>
        </is>
      </c>
      <c r="B23" s="9">
        <f>COUNTIFS(点検!$F$5:$F$49,"*開発・運用*",点検!$J$5:$J$49,"1 最優先")</f>
        <v/>
      </c>
      <c r="C23" s="9">
        <f>COUNTIFS(点検!$F$5:$F$49,"*開発・運用*",点検!$J$5:$J$49,"2 優先")</f>
        <v/>
      </c>
    </row>
    <row r="24">
      <c r="A24" s="15" t="inlineStr">
        <is>
          <t>法務・総務</t>
        </is>
      </c>
      <c r="B24" s="9">
        <f>COUNTIFS(点検!$F$5:$F$49,"*法務・総務*",点検!$J$5:$J$49,"1 最優先")</f>
        <v/>
      </c>
      <c r="C24" s="9">
        <f>COUNTIFS(点検!$F$5:$F$49,"*法務・総務*",点検!$J$5:$J$49,"2 優先")</f>
        <v/>
      </c>
    </row>
    <row r="25">
      <c r="A25" s="15" t="inlineStr">
        <is>
          <t>調達</t>
        </is>
      </c>
      <c r="B25" s="9">
        <f>COUNTIFS(点検!$F$5:$F$49,"*調達*",点検!$J$5:$J$49,"1 最優先")</f>
        <v/>
      </c>
      <c r="C25" s="9">
        <f>COUNTIFS(点検!$F$5:$F$49,"*調達*",点検!$J$5:$J$49,"2 優先")</f>
        <v/>
      </c>
    </row>
    <row r="27">
      <c r="A27" s="17" t="inlineStr">
        <is>
          <t>報告の型（1行）：「1 最優先が ◯件。うち入口が ◯件。◯月◯日までに ◯◯が対応する。予算が要るものは ◯件」</t>
        </is>
      </c>
    </row>
  </sheetData>
  <conditionalFormatting sqref="A5:A10">
    <cfRule type="expression" priority="1" dxfId="6">
      <formula>$A5="1 最優先"</formula>
    </cfRule>
    <cfRule type="expression" priority="2" dxfId="1">
      <formula>$A5="2 優先"</formula>
    </cfRule>
    <cfRule type="expression" priority="3" dxfId="2">
      <formula>$A5="3 計画"</formula>
    </cfRule>
    <cfRule type="expression" priority="4" dxfId="3">
      <formula>$A5="済"</formula>
    </cfRule>
    <cfRule type="expression" priority="5" dxfId="4">
      <formula>$A5="未回答"</formula>
    </cfRule>
    <cfRule type="expression" priority="6" dxfId="5">
      <formula>$A5="対象外"</formula>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2026-10-21T02:39:28Z</dcterms:created>
  <dcterms:modified xsi:type="dcterms:W3CDTF">2026-10-21T02:39:28Z</dcterms:modified>
</cp:coreProperties>
</file>